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1840" windowHeight="13740"/>
  </bookViews>
  <sheets>
    <sheet name="ReadMe" sheetId="3" r:id="rId1"/>
    <sheet name="2012Figures" sheetId="1" r:id="rId2"/>
    <sheet name="Totals" sheetId="2" r:id="rId3"/>
    <sheet name="Dom00" sheetId="5" r:id="rId4"/>
    <sheet name="Dom01" sheetId="4" r:id="rId5"/>
    <sheet name="Dom02" sheetId="6" r:id="rId6"/>
    <sheet name="Dom03" sheetId="7" r:id="rId7"/>
    <sheet name="Dom04" sheetId="8" r:id="rId8"/>
    <sheet name="Dom05" sheetId="9" r:id="rId9"/>
    <sheet name="Dom06" sheetId="10" r:id="rId10"/>
    <sheet name="Dom07" sheetId="11" r:id="rId11"/>
    <sheet name="Dom08" sheetId="12" r:id="rId12"/>
    <sheet name="Dom09" sheetId="13" r:id="rId13"/>
    <sheet name="Dom10" sheetId="14" r:id="rId14"/>
    <sheet name="Dom11" sheetId="15" r:id="rId15"/>
    <sheet name="Dom12" sheetId="16" r:id="rId16"/>
    <sheet name="Dom13" sheetId="17" r:id="rId17"/>
    <sheet name="Dom21" sheetId="18" r:id="rId18"/>
    <sheet name="Dom22" sheetId="19" r:id="rId19"/>
    <sheet name="Dom23" sheetId="20" r:id="rId20"/>
    <sheet name="Dom98" sheetId="21" r:id="rId21"/>
    <sheet name="Dom99" sheetId="22" r:id="rId22"/>
  </sheets>
  <calcPr calcId="145621"/>
</workbook>
</file>

<file path=xl/calcChain.xml><?xml version="1.0" encoding="utf-8"?>
<calcChain xmlns="http://schemas.openxmlformats.org/spreadsheetml/2006/main">
  <c r="H368" i="22" l="1"/>
  <c r="G368" i="22"/>
  <c r="F368" i="22"/>
  <c r="E368" i="22"/>
  <c r="D368" i="22"/>
  <c r="H367" i="22"/>
  <c r="G367" i="22"/>
  <c r="G369" i="22" s="1"/>
  <c r="F367" i="22"/>
  <c r="E367" i="22"/>
  <c r="D367" i="22"/>
  <c r="H366" i="22"/>
  <c r="G366" i="22"/>
  <c r="F366" i="22"/>
  <c r="F369" i="22" s="1"/>
  <c r="E366" i="22"/>
  <c r="E369" i="22" s="1"/>
  <c r="D366" i="22"/>
  <c r="H365" i="22"/>
  <c r="G365" i="22"/>
  <c r="F365" i="22"/>
  <c r="E365" i="22"/>
  <c r="D365" i="22"/>
  <c r="H363" i="22"/>
  <c r="G363" i="22"/>
  <c r="F363" i="22"/>
  <c r="E363" i="22"/>
  <c r="D363" i="22"/>
  <c r="H362" i="22"/>
  <c r="H364" i="22" s="1"/>
  <c r="G362" i="22"/>
  <c r="F362" i="22"/>
  <c r="F364" i="22" s="1"/>
  <c r="E362" i="22"/>
  <c r="D362" i="22"/>
  <c r="H361" i="22"/>
  <c r="G361" i="22"/>
  <c r="F361" i="22"/>
  <c r="E361" i="22"/>
  <c r="D361" i="22"/>
  <c r="H360" i="22"/>
  <c r="H359" i="22"/>
  <c r="G359" i="22"/>
  <c r="G360" i="22" s="1"/>
  <c r="F359" i="22"/>
  <c r="F360" i="22" s="1"/>
  <c r="E359" i="22"/>
  <c r="E360" i="22" s="1"/>
  <c r="D359" i="22"/>
  <c r="H358" i="22"/>
  <c r="G358" i="22"/>
  <c r="F358" i="22"/>
  <c r="E358" i="22"/>
  <c r="D358" i="22"/>
  <c r="H356" i="22"/>
  <c r="G356" i="22"/>
  <c r="F356" i="22"/>
  <c r="E356" i="22"/>
  <c r="E357" i="22" s="1"/>
  <c r="D356" i="22"/>
  <c r="H355" i="22"/>
  <c r="H357" i="22" s="1"/>
  <c r="G355" i="22"/>
  <c r="F355" i="22"/>
  <c r="F357" i="22" s="1"/>
  <c r="E355" i="22"/>
  <c r="D355" i="22"/>
  <c r="H354" i="22"/>
  <c r="G354" i="22"/>
  <c r="F354" i="22"/>
  <c r="E354" i="22"/>
  <c r="D354" i="22"/>
  <c r="G353" i="22"/>
  <c r="H352" i="22"/>
  <c r="H353" i="22" s="1"/>
  <c r="G352" i="22"/>
  <c r="F352" i="22"/>
  <c r="F353" i="22" s="1"/>
  <c r="E352" i="22"/>
  <c r="E353" i="22" s="1"/>
  <c r="D352" i="22"/>
  <c r="H351" i="22"/>
  <c r="G351" i="22"/>
  <c r="F351" i="22"/>
  <c r="E351" i="22"/>
  <c r="D351" i="22"/>
  <c r="H350" i="22"/>
  <c r="H349" i="22"/>
  <c r="G349" i="22"/>
  <c r="F349" i="22"/>
  <c r="E349" i="22"/>
  <c r="D349" i="22"/>
  <c r="H348" i="22"/>
  <c r="G348" i="22"/>
  <c r="F348" i="22"/>
  <c r="F350" i="22" s="1"/>
  <c r="E348" i="22"/>
  <c r="D348" i="22"/>
  <c r="H347" i="22"/>
  <c r="G347" i="22"/>
  <c r="F347" i="22"/>
  <c r="E347" i="22"/>
  <c r="D347" i="22"/>
  <c r="H346" i="22"/>
  <c r="H345" i="22"/>
  <c r="G345" i="22"/>
  <c r="F345" i="22"/>
  <c r="E345" i="22"/>
  <c r="D345" i="22"/>
  <c r="H344" i="22"/>
  <c r="G344" i="22"/>
  <c r="F344" i="22"/>
  <c r="F346" i="22" s="1"/>
  <c r="E344" i="22"/>
  <c r="D344" i="22"/>
  <c r="H343" i="22"/>
  <c r="G343" i="22"/>
  <c r="F343" i="22"/>
  <c r="E343" i="22"/>
  <c r="D343" i="22"/>
  <c r="H342" i="22"/>
  <c r="H341" i="22"/>
  <c r="G341" i="22"/>
  <c r="F341" i="22"/>
  <c r="E341" i="22"/>
  <c r="D341" i="22"/>
  <c r="H340" i="22"/>
  <c r="G340" i="22"/>
  <c r="F340" i="22"/>
  <c r="F342" i="22" s="1"/>
  <c r="E340" i="22"/>
  <c r="D340" i="22"/>
  <c r="H339" i="22"/>
  <c r="G339" i="22"/>
  <c r="F339" i="22"/>
  <c r="E339" i="22"/>
  <c r="D339" i="22"/>
  <c r="H337" i="22"/>
  <c r="G337" i="22"/>
  <c r="F337" i="22"/>
  <c r="E337" i="22"/>
  <c r="D337" i="22"/>
  <c r="H336" i="22"/>
  <c r="G336" i="22"/>
  <c r="F336" i="22"/>
  <c r="E336" i="22"/>
  <c r="D336" i="22"/>
  <c r="H335" i="22"/>
  <c r="G335" i="22"/>
  <c r="F335" i="22"/>
  <c r="E335" i="22"/>
  <c r="D335" i="22"/>
  <c r="H334" i="22"/>
  <c r="G334" i="22"/>
  <c r="F334" i="22"/>
  <c r="E334" i="22"/>
  <c r="D334" i="22"/>
  <c r="H333" i="22"/>
  <c r="G333" i="22"/>
  <c r="F333" i="22"/>
  <c r="E333" i="22"/>
  <c r="D333" i="22"/>
  <c r="H332" i="22"/>
  <c r="G332" i="22"/>
  <c r="F332" i="22"/>
  <c r="E332" i="22"/>
  <c r="D332" i="22"/>
  <c r="H330" i="22"/>
  <c r="G330" i="22"/>
  <c r="G331" i="22" s="1"/>
  <c r="F330" i="22"/>
  <c r="E330" i="22"/>
  <c r="D330" i="22"/>
  <c r="H329" i="22"/>
  <c r="H331" i="22" s="1"/>
  <c r="G329" i="22"/>
  <c r="F329" i="22"/>
  <c r="F331" i="22" s="1"/>
  <c r="E329" i="22"/>
  <c r="D329" i="22"/>
  <c r="H328" i="22"/>
  <c r="G328" i="22"/>
  <c r="F328" i="22"/>
  <c r="E328" i="22"/>
  <c r="D328" i="22"/>
  <c r="H326" i="22"/>
  <c r="G326" i="22"/>
  <c r="G327" i="22" s="1"/>
  <c r="F326" i="22"/>
  <c r="E326" i="22"/>
  <c r="D326" i="22"/>
  <c r="H325" i="22"/>
  <c r="H327" i="22" s="1"/>
  <c r="G325" i="22"/>
  <c r="F325" i="22"/>
  <c r="F327" i="22" s="1"/>
  <c r="E325" i="22"/>
  <c r="D325" i="22"/>
  <c r="H324" i="22"/>
  <c r="G324" i="22"/>
  <c r="F324" i="22"/>
  <c r="E324" i="22"/>
  <c r="D324" i="22"/>
  <c r="H322" i="22"/>
  <c r="G322" i="22"/>
  <c r="F322" i="22"/>
  <c r="E322" i="22"/>
  <c r="D322" i="22"/>
  <c r="H321" i="22"/>
  <c r="G321" i="22"/>
  <c r="F321" i="22"/>
  <c r="E321" i="22"/>
  <c r="D321" i="22"/>
  <c r="H320" i="22"/>
  <c r="G320" i="22"/>
  <c r="F320" i="22"/>
  <c r="E320" i="22"/>
  <c r="D320" i="22"/>
  <c r="H319" i="22"/>
  <c r="G319" i="22"/>
  <c r="F319" i="22"/>
  <c r="E319" i="22"/>
  <c r="E323" i="22" s="1"/>
  <c r="D319" i="22"/>
  <c r="H318" i="22"/>
  <c r="G318" i="22"/>
  <c r="F318" i="22"/>
  <c r="E318" i="22"/>
  <c r="D318" i="22"/>
  <c r="H316" i="22"/>
  <c r="G316" i="22"/>
  <c r="F316" i="22"/>
  <c r="E316" i="22"/>
  <c r="D316" i="22"/>
  <c r="H315" i="22"/>
  <c r="G315" i="22"/>
  <c r="G317" i="22" s="1"/>
  <c r="F315" i="22"/>
  <c r="E315" i="22"/>
  <c r="E317" i="22" s="1"/>
  <c r="D315" i="22"/>
  <c r="H314" i="22"/>
  <c r="G314" i="22"/>
  <c r="F314" i="22"/>
  <c r="E314" i="22"/>
  <c r="D314" i="22"/>
  <c r="H312" i="22"/>
  <c r="G312" i="22"/>
  <c r="F312" i="22"/>
  <c r="E312" i="22"/>
  <c r="D312" i="22"/>
  <c r="H311" i="22"/>
  <c r="G311" i="22"/>
  <c r="F311" i="22"/>
  <c r="E311" i="22"/>
  <c r="D311" i="22"/>
  <c r="H310" i="22"/>
  <c r="G310" i="22"/>
  <c r="F310" i="22"/>
  <c r="E310" i="22"/>
  <c r="D310" i="22"/>
  <c r="H309" i="22"/>
  <c r="G309" i="22"/>
  <c r="F309" i="22"/>
  <c r="F313" i="22" s="1"/>
  <c r="E309" i="22"/>
  <c r="D309" i="22"/>
  <c r="H308" i="22"/>
  <c r="G308" i="22"/>
  <c r="F308" i="22"/>
  <c r="E308" i="22"/>
  <c r="D308" i="22"/>
  <c r="G307" i="22"/>
  <c r="H306" i="22"/>
  <c r="G306" i="22"/>
  <c r="F306" i="22"/>
  <c r="E306" i="22"/>
  <c r="D306" i="22"/>
  <c r="H305" i="22"/>
  <c r="H307" i="22" s="1"/>
  <c r="G305" i="22"/>
  <c r="F305" i="22"/>
  <c r="F307" i="22" s="1"/>
  <c r="E305" i="22"/>
  <c r="D305" i="22"/>
  <c r="H304" i="22"/>
  <c r="G304" i="22"/>
  <c r="F304" i="22"/>
  <c r="E304" i="22"/>
  <c r="D304" i="22"/>
  <c r="H302" i="22"/>
  <c r="G302" i="22"/>
  <c r="F302" i="22"/>
  <c r="E302" i="22"/>
  <c r="D302" i="22"/>
  <c r="H301" i="22"/>
  <c r="G301" i="22"/>
  <c r="F301" i="22"/>
  <c r="E301" i="22"/>
  <c r="D301" i="22"/>
  <c r="H300" i="22"/>
  <c r="G300" i="22"/>
  <c r="G303" i="22" s="1"/>
  <c r="F300" i="22"/>
  <c r="E300" i="22"/>
  <c r="D300" i="22"/>
  <c r="H299" i="22"/>
  <c r="G299" i="22"/>
  <c r="F299" i="22"/>
  <c r="E299" i="22"/>
  <c r="D299" i="22"/>
  <c r="H297" i="22"/>
  <c r="G297" i="22"/>
  <c r="F297" i="22"/>
  <c r="E297" i="22"/>
  <c r="D297" i="22"/>
  <c r="H296" i="22"/>
  <c r="H298" i="22" s="1"/>
  <c r="G296" i="22"/>
  <c r="G298" i="22" s="1"/>
  <c r="F296" i="22"/>
  <c r="E296" i="22"/>
  <c r="E298" i="22" s="1"/>
  <c r="D296" i="22"/>
  <c r="H295" i="22"/>
  <c r="G295" i="22"/>
  <c r="F295" i="22"/>
  <c r="E295" i="22"/>
  <c r="D295" i="22"/>
  <c r="H293" i="22"/>
  <c r="G293" i="22"/>
  <c r="F293" i="22"/>
  <c r="E293" i="22"/>
  <c r="D293" i="22"/>
  <c r="H292" i="22"/>
  <c r="G292" i="22"/>
  <c r="F292" i="22"/>
  <c r="E292" i="22"/>
  <c r="D292" i="22"/>
  <c r="H291" i="22"/>
  <c r="G291" i="22"/>
  <c r="F291" i="22"/>
  <c r="E291" i="22"/>
  <c r="D291" i="22"/>
  <c r="H290" i="22"/>
  <c r="G290" i="22"/>
  <c r="F290" i="22"/>
  <c r="E290" i="22"/>
  <c r="D290" i="22"/>
  <c r="H289" i="22"/>
  <c r="G289" i="22"/>
  <c r="F289" i="22"/>
  <c r="E289" i="22"/>
  <c r="D289" i="22"/>
  <c r="H288" i="22"/>
  <c r="G288" i="22"/>
  <c r="F288" i="22"/>
  <c r="F294" i="22" s="1"/>
  <c r="E288" i="22"/>
  <c r="D288" i="22"/>
  <c r="H287" i="22"/>
  <c r="G287" i="22"/>
  <c r="F287" i="22"/>
  <c r="E287" i="22"/>
  <c r="D287" i="22"/>
  <c r="H285" i="22"/>
  <c r="G285" i="22"/>
  <c r="F285" i="22"/>
  <c r="E285" i="22"/>
  <c r="D285" i="22"/>
  <c r="H284" i="22"/>
  <c r="G284" i="22"/>
  <c r="F284" i="22"/>
  <c r="E284" i="22"/>
  <c r="D284" i="22"/>
  <c r="H283" i="22"/>
  <c r="G283" i="22"/>
  <c r="F283" i="22"/>
  <c r="E283" i="22"/>
  <c r="D283" i="22"/>
  <c r="H282" i="22"/>
  <c r="G282" i="22"/>
  <c r="F282" i="22"/>
  <c r="E282" i="22"/>
  <c r="D282" i="22"/>
  <c r="H281" i="22"/>
  <c r="G281" i="22"/>
  <c r="F281" i="22"/>
  <c r="E281" i="22"/>
  <c r="D281" i="22"/>
  <c r="H280" i="22"/>
  <c r="G280" i="22"/>
  <c r="G286" i="22" s="1"/>
  <c r="F280" i="22"/>
  <c r="E280" i="22"/>
  <c r="E286" i="22" s="1"/>
  <c r="D280" i="22"/>
  <c r="H279" i="22"/>
  <c r="G279" i="22"/>
  <c r="F279" i="22"/>
  <c r="E279" i="22"/>
  <c r="D279" i="22"/>
  <c r="H277" i="22"/>
  <c r="G277" i="22"/>
  <c r="F277" i="22"/>
  <c r="E277" i="22"/>
  <c r="D277" i="22"/>
  <c r="H276" i="22"/>
  <c r="G276" i="22"/>
  <c r="F276" i="22"/>
  <c r="E276" i="22"/>
  <c r="D276" i="22"/>
  <c r="H275" i="22"/>
  <c r="G275" i="22"/>
  <c r="F275" i="22"/>
  <c r="E275" i="22"/>
  <c r="D275" i="22"/>
  <c r="H274" i="22"/>
  <c r="H278" i="22" s="1"/>
  <c r="G274" i="22"/>
  <c r="F274" i="22"/>
  <c r="F278" i="22" s="1"/>
  <c r="E274" i="22"/>
  <c r="D274" i="22"/>
  <c r="H273" i="22"/>
  <c r="G273" i="22"/>
  <c r="F273" i="22"/>
  <c r="E273" i="22"/>
  <c r="D273" i="22"/>
  <c r="H271" i="22"/>
  <c r="G271" i="22"/>
  <c r="F271" i="22"/>
  <c r="E271" i="22"/>
  <c r="D271" i="22"/>
  <c r="H270" i="22"/>
  <c r="G270" i="22"/>
  <c r="F270" i="22"/>
  <c r="E270" i="22"/>
  <c r="D270" i="22"/>
  <c r="H269" i="22"/>
  <c r="G269" i="22"/>
  <c r="F269" i="22"/>
  <c r="E269" i="22"/>
  <c r="D269" i="22"/>
  <c r="H268" i="22"/>
  <c r="G268" i="22"/>
  <c r="F268" i="22"/>
  <c r="E268" i="22"/>
  <c r="D268" i="22"/>
  <c r="H267" i="22"/>
  <c r="G267" i="22"/>
  <c r="F267" i="22"/>
  <c r="E267" i="22"/>
  <c r="E272" i="22" s="1"/>
  <c r="D267" i="22"/>
  <c r="H266" i="22"/>
  <c r="H272" i="22" s="1"/>
  <c r="G266" i="22"/>
  <c r="F266" i="22"/>
  <c r="E266" i="22"/>
  <c r="D266" i="22"/>
  <c r="H265" i="22"/>
  <c r="G265" i="22"/>
  <c r="F265" i="22"/>
  <c r="E265" i="22"/>
  <c r="D265" i="22"/>
  <c r="H263" i="22"/>
  <c r="G263" i="22"/>
  <c r="F263" i="22"/>
  <c r="E263" i="22"/>
  <c r="D263" i="22"/>
  <c r="H262" i="22"/>
  <c r="G262" i="22"/>
  <c r="F262" i="22"/>
  <c r="E262" i="22"/>
  <c r="D262" i="22"/>
  <c r="H261" i="22"/>
  <c r="G261" i="22"/>
  <c r="F261" i="22"/>
  <c r="E261" i="22"/>
  <c r="D261" i="22"/>
  <c r="H260" i="22"/>
  <c r="G260" i="22"/>
  <c r="F260" i="22"/>
  <c r="E260" i="22"/>
  <c r="D260" i="22"/>
  <c r="H259" i="22"/>
  <c r="G259" i="22"/>
  <c r="F259" i="22"/>
  <c r="E259" i="22"/>
  <c r="E264" i="22" s="1"/>
  <c r="D259" i="22"/>
  <c r="H258" i="22"/>
  <c r="H264" i="22" s="1"/>
  <c r="G258" i="22"/>
  <c r="F258" i="22"/>
  <c r="E258" i="22"/>
  <c r="D258" i="22"/>
  <c r="H257" i="22"/>
  <c r="G257" i="22"/>
  <c r="F257" i="22"/>
  <c r="E257" i="22"/>
  <c r="D257" i="22"/>
  <c r="H255" i="22"/>
  <c r="G255" i="22"/>
  <c r="F255" i="22"/>
  <c r="E255" i="22"/>
  <c r="D255" i="22"/>
  <c r="H254" i="22"/>
  <c r="G254" i="22"/>
  <c r="F254" i="22"/>
  <c r="E254" i="22"/>
  <c r="D254" i="22"/>
  <c r="H253" i="22"/>
  <c r="G253" i="22"/>
  <c r="F253" i="22"/>
  <c r="E253" i="22"/>
  <c r="D253" i="22"/>
  <c r="H252" i="22"/>
  <c r="G252" i="22"/>
  <c r="F252" i="22"/>
  <c r="E252" i="22"/>
  <c r="D252" i="22"/>
  <c r="H251" i="22"/>
  <c r="G251" i="22"/>
  <c r="F251" i="22"/>
  <c r="E251" i="22"/>
  <c r="E256" i="22" s="1"/>
  <c r="D251" i="22"/>
  <c r="H250" i="22"/>
  <c r="H256" i="22" s="1"/>
  <c r="G250" i="22"/>
  <c r="F250" i="22"/>
  <c r="E250" i="22"/>
  <c r="D250" i="22"/>
  <c r="H249" i="22"/>
  <c r="G249" i="22"/>
  <c r="F249" i="22"/>
  <c r="E249" i="22"/>
  <c r="D249" i="22"/>
  <c r="H247" i="22"/>
  <c r="G247" i="22"/>
  <c r="F247" i="22"/>
  <c r="E247" i="22"/>
  <c r="D247" i="22"/>
  <c r="H246" i="22"/>
  <c r="G246" i="22"/>
  <c r="F246" i="22"/>
  <c r="E246" i="22"/>
  <c r="D246" i="22"/>
  <c r="H245" i="22"/>
  <c r="G245" i="22"/>
  <c r="F245" i="22"/>
  <c r="E245" i="22"/>
  <c r="D245" i="22"/>
  <c r="H244" i="22"/>
  <c r="G244" i="22"/>
  <c r="F244" i="22"/>
  <c r="E244" i="22"/>
  <c r="D244" i="22"/>
  <c r="H243" i="22"/>
  <c r="G243" i="22"/>
  <c r="G248" i="22" s="1"/>
  <c r="F243" i="22"/>
  <c r="E243" i="22"/>
  <c r="E248" i="22" s="1"/>
  <c r="D243" i="22"/>
  <c r="H242" i="22"/>
  <c r="G242" i="22"/>
  <c r="F242" i="22"/>
  <c r="E242" i="22"/>
  <c r="D242" i="22"/>
  <c r="H240" i="22"/>
  <c r="G240" i="22"/>
  <c r="F240" i="22"/>
  <c r="E240" i="22"/>
  <c r="D240" i="22"/>
  <c r="H239" i="22"/>
  <c r="G239" i="22"/>
  <c r="F239" i="22"/>
  <c r="E239" i="22"/>
  <c r="D239" i="22"/>
  <c r="H238" i="22"/>
  <c r="G238" i="22"/>
  <c r="F238" i="22"/>
  <c r="E238" i="22"/>
  <c r="D238" i="22"/>
  <c r="H237" i="22"/>
  <c r="H241" i="22" s="1"/>
  <c r="G237" i="22"/>
  <c r="F237" i="22"/>
  <c r="E237" i="22"/>
  <c r="D237" i="22"/>
  <c r="H236" i="22"/>
  <c r="G236" i="22"/>
  <c r="F236" i="22"/>
  <c r="E236" i="22"/>
  <c r="E241" i="22" s="1"/>
  <c r="D236" i="22"/>
  <c r="H235" i="22"/>
  <c r="G235" i="22"/>
  <c r="F235" i="22"/>
  <c r="F241" i="22" s="1"/>
  <c r="E235" i="22"/>
  <c r="D235" i="22"/>
  <c r="H234" i="22"/>
  <c r="G234" i="22"/>
  <c r="F234" i="22"/>
  <c r="E234" i="22"/>
  <c r="D234" i="22"/>
  <c r="H233" i="22"/>
  <c r="H232" i="22"/>
  <c r="G232" i="22"/>
  <c r="F232" i="22"/>
  <c r="E232" i="22"/>
  <c r="E233" i="22" s="1"/>
  <c r="D232" i="22"/>
  <c r="H231" i="22"/>
  <c r="G231" i="22"/>
  <c r="F231" i="22"/>
  <c r="E231" i="22"/>
  <c r="D231" i="22"/>
  <c r="H230" i="22"/>
  <c r="H11" i="22" s="1"/>
  <c r="G230" i="22"/>
  <c r="G233" i="22" s="1"/>
  <c r="F230" i="22"/>
  <c r="E230" i="22"/>
  <c r="E11" i="22" s="1"/>
  <c r="D230" i="22"/>
  <c r="H229" i="22"/>
  <c r="G229" i="22"/>
  <c r="F229" i="22"/>
  <c r="E229" i="22"/>
  <c r="D229" i="22"/>
  <c r="H227" i="22"/>
  <c r="G227" i="22"/>
  <c r="F227" i="22"/>
  <c r="E227" i="22"/>
  <c r="D227" i="22"/>
  <c r="H226" i="22"/>
  <c r="G226" i="22"/>
  <c r="F226" i="22"/>
  <c r="E226" i="22"/>
  <c r="D226" i="22"/>
  <c r="H225" i="22"/>
  <c r="G225" i="22"/>
  <c r="F225" i="22"/>
  <c r="E225" i="22"/>
  <c r="D225" i="22"/>
  <c r="H224" i="22"/>
  <c r="G224" i="22"/>
  <c r="F224" i="22"/>
  <c r="E224" i="22"/>
  <c r="E228" i="22" s="1"/>
  <c r="D224" i="22"/>
  <c r="H223" i="22"/>
  <c r="G223" i="22"/>
  <c r="F223" i="22"/>
  <c r="E223" i="22"/>
  <c r="D223" i="22"/>
  <c r="H221" i="22"/>
  <c r="G221" i="22"/>
  <c r="F221" i="22"/>
  <c r="E221" i="22"/>
  <c r="D221" i="22"/>
  <c r="H220" i="22"/>
  <c r="G220" i="22"/>
  <c r="F220" i="22"/>
  <c r="E220" i="22"/>
  <c r="D220" i="22"/>
  <c r="H219" i="22"/>
  <c r="G219" i="22"/>
  <c r="F219" i="22"/>
  <c r="E219" i="22"/>
  <c r="D219" i="22"/>
  <c r="H218" i="22"/>
  <c r="G218" i="22"/>
  <c r="F218" i="22"/>
  <c r="E218" i="22"/>
  <c r="D218" i="22"/>
  <c r="H217" i="22"/>
  <c r="H222" i="22" s="1"/>
  <c r="G217" i="22"/>
  <c r="F217" i="22"/>
  <c r="E217" i="22"/>
  <c r="D217" i="22"/>
  <c r="H216" i="22"/>
  <c r="G216" i="22"/>
  <c r="G222" i="22" s="1"/>
  <c r="F216" i="22"/>
  <c r="E216" i="22"/>
  <c r="E222" i="22" s="1"/>
  <c r="D216" i="22"/>
  <c r="H215" i="22"/>
  <c r="G215" i="22"/>
  <c r="F215" i="22"/>
  <c r="E215" i="22"/>
  <c r="D215" i="22"/>
  <c r="H213" i="22"/>
  <c r="G213" i="22"/>
  <c r="F213" i="22"/>
  <c r="E213" i="22"/>
  <c r="D213" i="22"/>
  <c r="H212" i="22"/>
  <c r="G212" i="22"/>
  <c r="F212" i="22"/>
  <c r="E212" i="22"/>
  <c r="D212" i="22"/>
  <c r="H211" i="22"/>
  <c r="G211" i="22"/>
  <c r="F211" i="22"/>
  <c r="E211" i="22"/>
  <c r="D211" i="22"/>
  <c r="H210" i="22"/>
  <c r="G210" i="22"/>
  <c r="F210" i="22"/>
  <c r="E210" i="22"/>
  <c r="D210" i="22"/>
  <c r="H209" i="22"/>
  <c r="H214" i="22" s="1"/>
  <c r="G209" i="22"/>
  <c r="F209" i="22"/>
  <c r="E209" i="22"/>
  <c r="D209" i="22"/>
  <c r="H208" i="22"/>
  <c r="G208" i="22"/>
  <c r="G214" i="22" s="1"/>
  <c r="F208" i="22"/>
  <c r="E208" i="22"/>
  <c r="E214" i="22" s="1"/>
  <c r="D208" i="22"/>
  <c r="H207" i="22"/>
  <c r="G207" i="22"/>
  <c r="F207" i="22"/>
  <c r="E207" i="22"/>
  <c r="D207" i="22"/>
  <c r="H205" i="22"/>
  <c r="G205" i="22"/>
  <c r="F205" i="22"/>
  <c r="E205" i="22"/>
  <c r="D205" i="22"/>
  <c r="H204" i="22"/>
  <c r="G204" i="22"/>
  <c r="F204" i="22"/>
  <c r="E204" i="22"/>
  <c r="D204" i="22"/>
  <c r="H203" i="22"/>
  <c r="G203" i="22"/>
  <c r="F203" i="22"/>
  <c r="E203" i="22"/>
  <c r="D203" i="22"/>
  <c r="H202" i="22"/>
  <c r="G202" i="22"/>
  <c r="F202" i="22"/>
  <c r="E202" i="22"/>
  <c r="D202" i="22"/>
  <c r="H201" i="22"/>
  <c r="H206" i="22" s="1"/>
  <c r="G201" i="22"/>
  <c r="F201" i="22"/>
  <c r="E201" i="22"/>
  <c r="D201" i="22"/>
  <c r="H200" i="22"/>
  <c r="G200" i="22"/>
  <c r="F200" i="22"/>
  <c r="E200" i="22"/>
  <c r="D200" i="22"/>
  <c r="H199" i="22"/>
  <c r="G199" i="22"/>
  <c r="G206" i="22" s="1"/>
  <c r="F199" i="22"/>
  <c r="F206" i="22" s="1"/>
  <c r="E199" i="22"/>
  <c r="D199" i="22"/>
  <c r="H198" i="22"/>
  <c r="G198" i="22"/>
  <c r="F198" i="22"/>
  <c r="E198" i="22"/>
  <c r="D198" i="22"/>
  <c r="H196" i="22"/>
  <c r="G196" i="22"/>
  <c r="F196" i="22"/>
  <c r="E196" i="22"/>
  <c r="D196" i="22"/>
  <c r="H195" i="22"/>
  <c r="G195" i="22"/>
  <c r="F195" i="22"/>
  <c r="E195" i="22"/>
  <c r="D195" i="22"/>
  <c r="H194" i="22"/>
  <c r="G194" i="22"/>
  <c r="F194" i="22"/>
  <c r="E194" i="22"/>
  <c r="D194" i="22"/>
  <c r="H193" i="22"/>
  <c r="G193" i="22"/>
  <c r="F193" i="22"/>
  <c r="E193" i="22"/>
  <c r="D193" i="22"/>
  <c r="H192" i="22"/>
  <c r="G192" i="22"/>
  <c r="F192" i="22"/>
  <c r="E192" i="22"/>
  <c r="D192" i="22"/>
  <c r="H191" i="22"/>
  <c r="G191" i="22"/>
  <c r="F191" i="22"/>
  <c r="E191" i="22"/>
  <c r="D191" i="22"/>
  <c r="H190" i="22"/>
  <c r="G190" i="22"/>
  <c r="F190" i="22"/>
  <c r="E190" i="22"/>
  <c r="D190" i="22"/>
  <c r="H189" i="22"/>
  <c r="G189" i="22"/>
  <c r="F189" i="22"/>
  <c r="E189" i="22"/>
  <c r="D189" i="22"/>
  <c r="H187" i="22"/>
  <c r="G187" i="22"/>
  <c r="F187" i="22"/>
  <c r="E187" i="22"/>
  <c r="D187" i="22"/>
  <c r="H186" i="22"/>
  <c r="G186" i="22"/>
  <c r="F186" i="22"/>
  <c r="E186" i="22"/>
  <c r="D186" i="22"/>
  <c r="H185" i="22"/>
  <c r="G185" i="22"/>
  <c r="F185" i="22"/>
  <c r="E185" i="22"/>
  <c r="D185" i="22"/>
  <c r="H184" i="22"/>
  <c r="G184" i="22"/>
  <c r="F184" i="22"/>
  <c r="E184" i="22"/>
  <c r="D184" i="22"/>
  <c r="H183" i="22"/>
  <c r="G183" i="22"/>
  <c r="F183" i="22"/>
  <c r="E183" i="22"/>
  <c r="D183" i="22"/>
  <c r="H182" i="22"/>
  <c r="G182" i="22"/>
  <c r="F182" i="22"/>
  <c r="E182" i="22"/>
  <c r="D182" i="22"/>
  <c r="H181" i="22"/>
  <c r="G181" i="22"/>
  <c r="F181" i="22"/>
  <c r="E181" i="22"/>
  <c r="D181" i="22"/>
  <c r="H180" i="22"/>
  <c r="G180" i="22"/>
  <c r="F180" i="22"/>
  <c r="E180" i="22"/>
  <c r="D180" i="22"/>
  <c r="H179" i="22"/>
  <c r="G179" i="22"/>
  <c r="F179" i="22"/>
  <c r="E179" i="22"/>
  <c r="D179" i="22"/>
  <c r="H178" i="22"/>
  <c r="G178" i="22"/>
  <c r="F178" i="22"/>
  <c r="E178" i="22"/>
  <c r="D178" i="22"/>
  <c r="H176" i="22"/>
  <c r="G176" i="22"/>
  <c r="F176" i="22"/>
  <c r="E176" i="22"/>
  <c r="D176" i="22"/>
  <c r="H175" i="22"/>
  <c r="G175" i="22"/>
  <c r="F175" i="22"/>
  <c r="E175" i="22"/>
  <c r="D175" i="22"/>
  <c r="H174" i="22"/>
  <c r="G174" i="22"/>
  <c r="F174" i="22"/>
  <c r="E174" i="22"/>
  <c r="D174" i="22"/>
  <c r="H173" i="22"/>
  <c r="G173" i="22"/>
  <c r="F173" i="22"/>
  <c r="E173" i="22"/>
  <c r="D173" i="22"/>
  <c r="H172" i="22"/>
  <c r="G172" i="22"/>
  <c r="F172" i="22"/>
  <c r="E172" i="22"/>
  <c r="D172" i="22"/>
  <c r="H171" i="22"/>
  <c r="G171" i="22"/>
  <c r="F171" i="22"/>
  <c r="E171" i="22"/>
  <c r="D171" i="22"/>
  <c r="H170" i="22"/>
  <c r="G170" i="22"/>
  <c r="F170" i="22"/>
  <c r="E170" i="22"/>
  <c r="D170" i="22"/>
  <c r="H169" i="22"/>
  <c r="G169" i="22"/>
  <c r="F169" i="22"/>
  <c r="E169" i="22"/>
  <c r="D169" i="22"/>
  <c r="H168" i="22"/>
  <c r="G168" i="22"/>
  <c r="F168" i="22"/>
  <c r="E168" i="22"/>
  <c r="D168" i="22"/>
  <c r="H167" i="22"/>
  <c r="G167" i="22"/>
  <c r="F167" i="22"/>
  <c r="E167" i="22"/>
  <c r="D167" i="22"/>
  <c r="H166" i="22"/>
  <c r="H177" i="22" s="1"/>
  <c r="G166" i="22"/>
  <c r="F166" i="22"/>
  <c r="E166" i="22"/>
  <c r="D166" i="22"/>
  <c r="H165" i="22"/>
  <c r="G165" i="22"/>
  <c r="F165" i="22"/>
  <c r="E165" i="22"/>
  <c r="D165" i="22"/>
  <c r="H163" i="22"/>
  <c r="G163" i="22"/>
  <c r="F163" i="22"/>
  <c r="F164" i="22" s="1"/>
  <c r="E163" i="22"/>
  <c r="D163" i="22"/>
  <c r="H162" i="22"/>
  <c r="G162" i="22"/>
  <c r="F162" i="22"/>
  <c r="E162" i="22"/>
  <c r="D162" i="22"/>
  <c r="H161" i="22"/>
  <c r="H10" i="22" s="1"/>
  <c r="G161" i="22"/>
  <c r="F161" i="22"/>
  <c r="E161" i="22"/>
  <c r="D161" i="22"/>
  <c r="H160" i="22"/>
  <c r="G160" i="22"/>
  <c r="F160" i="22"/>
  <c r="E160" i="22"/>
  <c r="E164" i="22" s="1"/>
  <c r="D160" i="22"/>
  <c r="H159" i="22"/>
  <c r="G159" i="22"/>
  <c r="F159" i="22"/>
  <c r="E159" i="22"/>
  <c r="D159" i="22"/>
  <c r="H157" i="22"/>
  <c r="H158" i="22" s="1"/>
  <c r="G157" i="22"/>
  <c r="F157" i="22"/>
  <c r="E157" i="22"/>
  <c r="D157" i="22"/>
  <c r="H156" i="22"/>
  <c r="G156" i="22"/>
  <c r="F156" i="22"/>
  <c r="E156" i="22"/>
  <c r="D156" i="22"/>
  <c r="H155" i="22"/>
  <c r="G155" i="22"/>
  <c r="G158" i="22" s="1"/>
  <c r="F155" i="22"/>
  <c r="F158" i="22" s="1"/>
  <c r="E155" i="22"/>
  <c r="D155" i="22"/>
  <c r="H154" i="22"/>
  <c r="G154" i="22"/>
  <c r="F154" i="22"/>
  <c r="E154" i="22"/>
  <c r="D154" i="22"/>
  <c r="H152" i="22"/>
  <c r="G152" i="22"/>
  <c r="F152" i="22"/>
  <c r="E152" i="22"/>
  <c r="D152" i="22"/>
  <c r="H151" i="22"/>
  <c r="G151" i="22"/>
  <c r="F151" i="22"/>
  <c r="E151" i="22"/>
  <c r="D151" i="22"/>
  <c r="H150" i="22"/>
  <c r="G150" i="22"/>
  <c r="F150" i="22"/>
  <c r="E150" i="22"/>
  <c r="D150" i="22"/>
  <c r="H149" i="22"/>
  <c r="G149" i="22"/>
  <c r="F149" i="22"/>
  <c r="E149" i="22"/>
  <c r="D149" i="22"/>
  <c r="H148" i="22"/>
  <c r="G148" i="22"/>
  <c r="F148" i="22"/>
  <c r="E148" i="22"/>
  <c r="D148" i="22"/>
  <c r="H147" i="22"/>
  <c r="G147" i="22"/>
  <c r="F147" i="22"/>
  <c r="E147" i="22"/>
  <c r="D147" i="22"/>
  <c r="H146" i="22"/>
  <c r="G146" i="22"/>
  <c r="F146" i="22"/>
  <c r="E146" i="22"/>
  <c r="D146" i="22"/>
  <c r="H145" i="22"/>
  <c r="G145" i="22"/>
  <c r="F145" i="22"/>
  <c r="E145" i="22"/>
  <c r="D145" i="22"/>
  <c r="H144" i="22"/>
  <c r="G144" i="22"/>
  <c r="F144" i="22"/>
  <c r="E144" i="22"/>
  <c r="D144" i="22"/>
  <c r="H143" i="22"/>
  <c r="G143" i="22"/>
  <c r="F143" i="22"/>
  <c r="E143" i="22"/>
  <c r="D143" i="22"/>
  <c r="H142" i="22"/>
  <c r="G142" i="22"/>
  <c r="F142" i="22"/>
  <c r="E142" i="22"/>
  <c r="D142" i="22"/>
  <c r="H141" i="22"/>
  <c r="G141" i="22"/>
  <c r="F141" i="22"/>
  <c r="E141" i="22"/>
  <c r="D141" i="22"/>
  <c r="H140" i="22"/>
  <c r="G140" i="22"/>
  <c r="F140" i="22"/>
  <c r="E140" i="22"/>
  <c r="D140" i="22"/>
  <c r="H138" i="22"/>
  <c r="G138" i="22"/>
  <c r="F138" i="22"/>
  <c r="E138" i="22"/>
  <c r="D138" i="22"/>
  <c r="H137" i="22"/>
  <c r="G137" i="22"/>
  <c r="F137" i="22"/>
  <c r="E137" i="22"/>
  <c r="D137" i="22"/>
  <c r="H136" i="22"/>
  <c r="G136" i="22"/>
  <c r="F136" i="22"/>
  <c r="E136" i="22"/>
  <c r="D136" i="22"/>
  <c r="H135" i="22"/>
  <c r="G135" i="22"/>
  <c r="F135" i="22"/>
  <c r="E135" i="22"/>
  <c r="D135" i="22"/>
  <c r="H134" i="22"/>
  <c r="G134" i="22"/>
  <c r="F134" i="22"/>
  <c r="E134" i="22"/>
  <c r="D134" i="22"/>
  <c r="H133" i="22"/>
  <c r="G133" i="22"/>
  <c r="F133" i="22"/>
  <c r="E133" i="22"/>
  <c r="D133" i="22"/>
  <c r="H131" i="22"/>
  <c r="G131" i="22"/>
  <c r="F131" i="22"/>
  <c r="E131" i="22"/>
  <c r="D131" i="22"/>
  <c r="H130" i="22"/>
  <c r="G130" i="22"/>
  <c r="F130" i="22"/>
  <c r="E130" i="22"/>
  <c r="D130" i="22"/>
  <c r="H129" i="22"/>
  <c r="G129" i="22"/>
  <c r="F129" i="22"/>
  <c r="E129" i="22"/>
  <c r="D129" i="22"/>
  <c r="H128" i="22"/>
  <c r="G128" i="22"/>
  <c r="F128" i="22"/>
  <c r="E128" i="22"/>
  <c r="D128" i="22"/>
  <c r="H127" i="22"/>
  <c r="G127" i="22"/>
  <c r="F127" i="22"/>
  <c r="E127" i="22"/>
  <c r="D127" i="22"/>
  <c r="H125" i="22"/>
  <c r="G125" i="22"/>
  <c r="F125" i="22"/>
  <c r="E125" i="22"/>
  <c r="D125" i="22"/>
  <c r="H124" i="22"/>
  <c r="G124" i="22"/>
  <c r="F124" i="22"/>
  <c r="E124" i="22"/>
  <c r="D124" i="22"/>
  <c r="H123" i="22"/>
  <c r="G123" i="22"/>
  <c r="F123" i="22"/>
  <c r="E123" i="22"/>
  <c r="D123" i="22"/>
  <c r="H122" i="22"/>
  <c r="G122" i="22"/>
  <c r="F122" i="22"/>
  <c r="E122" i="22"/>
  <c r="D122" i="22"/>
  <c r="H121" i="22"/>
  <c r="G121" i="22"/>
  <c r="F121" i="22"/>
  <c r="E121" i="22"/>
  <c r="D121" i="22"/>
  <c r="H120" i="22"/>
  <c r="G120" i="22"/>
  <c r="F120" i="22"/>
  <c r="E120" i="22"/>
  <c r="D120" i="22"/>
  <c r="H119" i="22"/>
  <c r="G119" i="22"/>
  <c r="F119" i="22"/>
  <c r="E119" i="22"/>
  <c r="D119" i="22"/>
  <c r="H118" i="22"/>
  <c r="G118" i="22"/>
  <c r="F118" i="22"/>
  <c r="E118" i="22"/>
  <c r="D118" i="22"/>
  <c r="H117" i="22"/>
  <c r="G117" i="22"/>
  <c r="F117" i="22"/>
  <c r="E117" i="22"/>
  <c r="D117" i="22"/>
  <c r="H116" i="22"/>
  <c r="G116" i="22"/>
  <c r="F116" i="22"/>
  <c r="E116" i="22"/>
  <c r="D116" i="22"/>
  <c r="H115" i="22"/>
  <c r="G115" i="22"/>
  <c r="F115" i="22"/>
  <c r="E115" i="22"/>
  <c r="D115" i="22"/>
  <c r="H114" i="22"/>
  <c r="G114" i="22"/>
  <c r="F114" i="22"/>
  <c r="E114" i="22"/>
  <c r="D114" i="22"/>
  <c r="H113" i="22"/>
  <c r="G113" i="22"/>
  <c r="F113" i="22"/>
  <c r="E113" i="22"/>
  <c r="D113" i="22"/>
  <c r="H112" i="22"/>
  <c r="G112" i="22"/>
  <c r="F112" i="22"/>
  <c r="E112" i="22"/>
  <c r="D112" i="22"/>
  <c r="H111" i="22"/>
  <c r="G111" i="22"/>
  <c r="F111" i="22"/>
  <c r="E111" i="22"/>
  <c r="D111" i="22"/>
  <c r="H110" i="22"/>
  <c r="G110" i="22"/>
  <c r="F110" i="22"/>
  <c r="E110" i="22"/>
  <c r="D110" i="22"/>
  <c r="H109" i="22"/>
  <c r="G109" i="22"/>
  <c r="F109" i="22"/>
  <c r="E109" i="22"/>
  <c r="D109" i="22"/>
  <c r="H108" i="22"/>
  <c r="G108" i="22"/>
  <c r="F108" i="22"/>
  <c r="E108" i="22"/>
  <c r="D108" i="22"/>
  <c r="H107" i="22"/>
  <c r="G107" i="22"/>
  <c r="F107" i="22"/>
  <c r="E107" i="22"/>
  <c r="D107" i="22"/>
  <c r="H106" i="22"/>
  <c r="G106" i="22"/>
  <c r="F106" i="22"/>
  <c r="E106" i="22"/>
  <c r="D106" i="22"/>
  <c r="H105" i="22"/>
  <c r="G105" i="22"/>
  <c r="F105" i="22"/>
  <c r="E105" i="22"/>
  <c r="D105" i="22"/>
  <c r="H104" i="22"/>
  <c r="G104" i="22"/>
  <c r="F104" i="22"/>
  <c r="E104" i="22"/>
  <c r="D104" i="22"/>
  <c r="H103" i="22"/>
  <c r="G103" i="22"/>
  <c r="F103" i="22"/>
  <c r="E103" i="22"/>
  <c r="D103" i="22"/>
  <c r="H102" i="22"/>
  <c r="G102" i="22"/>
  <c r="F102" i="22"/>
  <c r="E102" i="22"/>
  <c r="D102" i="22"/>
  <c r="H101" i="22"/>
  <c r="G101" i="22"/>
  <c r="F101" i="22"/>
  <c r="E101" i="22"/>
  <c r="D101" i="22"/>
  <c r="H100" i="22"/>
  <c r="G100" i="22"/>
  <c r="F100" i="22"/>
  <c r="E100" i="22"/>
  <c r="D100" i="22"/>
  <c r="H99" i="22"/>
  <c r="G99" i="22"/>
  <c r="F99" i="22"/>
  <c r="E99" i="22"/>
  <c r="D99" i="22"/>
  <c r="H98" i="22"/>
  <c r="G98" i="22"/>
  <c r="F98" i="22"/>
  <c r="E98" i="22"/>
  <c r="D98" i="22"/>
  <c r="H97" i="22"/>
  <c r="G97" i="22"/>
  <c r="F97" i="22"/>
  <c r="E97" i="22"/>
  <c r="D97" i="22"/>
  <c r="H96" i="22"/>
  <c r="G96" i="22"/>
  <c r="F96" i="22"/>
  <c r="E96" i="22"/>
  <c r="D96" i="22"/>
  <c r="H95" i="22"/>
  <c r="G95" i="22"/>
  <c r="F95" i="22"/>
  <c r="E95" i="22"/>
  <c r="D95" i="22"/>
  <c r="H94" i="22"/>
  <c r="G94" i="22"/>
  <c r="F94" i="22"/>
  <c r="E94" i="22"/>
  <c r="D94" i="22"/>
  <c r="H93" i="22"/>
  <c r="G93" i="22"/>
  <c r="F93" i="22"/>
  <c r="E93" i="22"/>
  <c r="D93" i="22"/>
  <c r="H92" i="22"/>
  <c r="G92" i="22"/>
  <c r="F92" i="22"/>
  <c r="E92" i="22"/>
  <c r="D92" i="22"/>
  <c r="H91" i="22"/>
  <c r="G91" i="22"/>
  <c r="F91" i="22"/>
  <c r="E91" i="22"/>
  <c r="D91" i="22"/>
  <c r="H90" i="22"/>
  <c r="G90" i="22"/>
  <c r="F90" i="22"/>
  <c r="E90" i="22"/>
  <c r="D90" i="22"/>
  <c r="H89" i="22"/>
  <c r="G89" i="22"/>
  <c r="F89" i="22"/>
  <c r="E89" i="22"/>
  <c r="D89" i="22"/>
  <c r="H88" i="22"/>
  <c r="G88" i="22"/>
  <c r="F88" i="22"/>
  <c r="E88" i="22"/>
  <c r="D88" i="22"/>
  <c r="H87" i="22"/>
  <c r="G87" i="22"/>
  <c r="F87" i="22"/>
  <c r="F16" i="22" s="1"/>
  <c r="E87" i="22"/>
  <c r="D87" i="22"/>
  <c r="H86" i="22"/>
  <c r="G86" i="22"/>
  <c r="G15" i="22" s="1"/>
  <c r="F86" i="22"/>
  <c r="E86" i="22"/>
  <c r="D86" i="22"/>
  <c r="H85" i="22"/>
  <c r="H14" i="22" s="1"/>
  <c r="G85" i="22"/>
  <c r="F85" i="22"/>
  <c r="E85" i="22"/>
  <c r="D85" i="22"/>
  <c r="H84" i="22"/>
  <c r="G84" i="22"/>
  <c r="F84" i="22"/>
  <c r="E84" i="22"/>
  <c r="E13" i="22" s="1"/>
  <c r="D84" i="22"/>
  <c r="H83" i="22"/>
  <c r="G83" i="22"/>
  <c r="F83" i="22"/>
  <c r="E83" i="22"/>
  <c r="D83" i="22"/>
  <c r="H82" i="22"/>
  <c r="G82" i="22"/>
  <c r="F82" i="22"/>
  <c r="E82" i="22"/>
  <c r="D82" i="22"/>
  <c r="H81" i="22"/>
  <c r="G81" i="22"/>
  <c r="F81" i="22"/>
  <c r="E81" i="22"/>
  <c r="D81" i="22"/>
  <c r="H80" i="22"/>
  <c r="G80" i="22"/>
  <c r="F80" i="22"/>
  <c r="E80" i="22"/>
  <c r="D80" i="22"/>
  <c r="H79" i="22"/>
  <c r="G79" i="22"/>
  <c r="F79" i="22"/>
  <c r="E79" i="22"/>
  <c r="D79" i="22"/>
  <c r="H78" i="22"/>
  <c r="G78" i="22"/>
  <c r="F78" i="22"/>
  <c r="E78" i="22"/>
  <c r="D78" i="22"/>
  <c r="H77" i="22"/>
  <c r="G77" i="22"/>
  <c r="F77" i="22"/>
  <c r="E77" i="22"/>
  <c r="D77" i="22"/>
  <c r="H76" i="22"/>
  <c r="G76" i="22"/>
  <c r="F76" i="22"/>
  <c r="E76" i="22"/>
  <c r="D76" i="22"/>
  <c r="H75" i="22"/>
  <c r="G75" i="22"/>
  <c r="F75" i="22"/>
  <c r="E75" i="22"/>
  <c r="D75" i="22"/>
  <c r="H74" i="22"/>
  <c r="G74" i="22"/>
  <c r="F74" i="22"/>
  <c r="E74" i="22"/>
  <c r="D74" i="22"/>
  <c r="H73" i="22"/>
  <c r="G73" i="22"/>
  <c r="F73" i="22"/>
  <c r="E73" i="22"/>
  <c r="D73" i="22"/>
  <c r="H72" i="22"/>
  <c r="G72" i="22"/>
  <c r="F72" i="22"/>
  <c r="E72" i="22"/>
  <c r="D72" i="22"/>
  <c r="H71" i="22"/>
  <c r="G71" i="22"/>
  <c r="F71" i="22"/>
  <c r="E71" i="22"/>
  <c r="D71" i="22"/>
  <c r="H70" i="22"/>
  <c r="G70" i="22"/>
  <c r="F70" i="22"/>
  <c r="E70" i="22"/>
  <c r="D70" i="22"/>
  <c r="H69" i="22"/>
  <c r="G69" i="22"/>
  <c r="F69" i="22"/>
  <c r="E69" i="22"/>
  <c r="D69" i="22"/>
  <c r="H68" i="22"/>
  <c r="G68" i="22"/>
  <c r="F68" i="22"/>
  <c r="E68" i="22"/>
  <c r="D68" i="22"/>
  <c r="H67" i="22"/>
  <c r="G67" i="22"/>
  <c r="F67" i="22"/>
  <c r="E67" i="22"/>
  <c r="D67" i="22"/>
  <c r="H66" i="22"/>
  <c r="G66" i="22"/>
  <c r="F66" i="22"/>
  <c r="E66" i="22"/>
  <c r="E17" i="22" s="1"/>
  <c r="D66" i="22"/>
  <c r="H65" i="22"/>
  <c r="G65" i="22"/>
  <c r="F65" i="22"/>
  <c r="E65" i="22"/>
  <c r="D65" i="22"/>
  <c r="H64" i="22"/>
  <c r="G64" i="22"/>
  <c r="F64" i="22"/>
  <c r="E64" i="22"/>
  <c r="D64" i="22"/>
  <c r="H63" i="22"/>
  <c r="G63" i="22"/>
  <c r="F63" i="22"/>
  <c r="E63" i="22"/>
  <c r="D63" i="22"/>
  <c r="H62" i="22"/>
  <c r="G62" i="22"/>
  <c r="F62" i="22"/>
  <c r="E62" i="22"/>
  <c r="D62" i="22"/>
  <c r="H61" i="22"/>
  <c r="G61" i="22"/>
  <c r="F61" i="22"/>
  <c r="E61" i="22"/>
  <c r="D61" i="22"/>
  <c r="H60" i="22"/>
  <c r="G60" i="22"/>
  <c r="F60" i="22"/>
  <c r="E60" i="22"/>
  <c r="E5" i="22" s="1"/>
  <c r="D60" i="22"/>
  <c r="H59" i="22"/>
  <c r="G59" i="22"/>
  <c r="F59" i="22"/>
  <c r="E59" i="22"/>
  <c r="D59" i="22"/>
  <c r="H58" i="22"/>
  <c r="G58" i="22"/>
  <c r="G126" i="22" s="1"/>
  <c r="F58" i="22"/>
  <c r="E58" i="22"/>
  <c r="D58" i="22"/>
  <c r="H57" i="22"/>
  <c r="G57" i="22"/>
  <c r="F57" i="22"/>
  <c r="E57" i="22"/>
  <c r="D57" i="22"/>
  <c r="H55" i="22"/>
  <c r="G55" i="22"/>
  <c r="F55" i="22"/>
  <c r="E55" i="22"/>
  <c r="D55" i="22"/>
  <c r="H54" i="22"/>
  <c r="G54" i="22"/>
  <c r="F54" i="22"/>
  <c r="E54" i="22"/>
  <c r="D54" i="22"/>
  <c r="H53" i="22"/>
  <c r="G53" i="22"/>
  <c r="F53" i="22"/>
  <c r="E53" i="22"/>
  <c r="D53" i="22"/>
  <c r="H52" i="22"/>
  <c r="G52" i="22"/>
  <c r="F52" i="22"/>
  <c r="E52" i="22"/>
  <c r="D52" i="22"/>
  <c r="H51" i="22"/>
  <c r="G51" i="22"/>
  <c r="F51" i="22"/>
  <c r="E51" i="22"/>
  <c r="D51" i="22"/>
  <c r="H50" i="22"/>
  <c r="G50" i="22"/>
  <c r="F50" i="22"/>
  <c r="E50" i="22"/>
  <c r="D50" i="22"/>
  <c r="H49" i="22"/>
  <c r="G49" i="22"/>
  <c r="G10" i="22" s="1"/>
  <c r="F49" i="22"/>
  <c r="E49" i="22"/>
  <c r="D49" i="22"/>
  <c r="H48" i="22"/>
  <c r="G48" i="22"/>
  <c r="F48" i="22"/>
  <c r="E48" i="22"/>
  <c r="D48" i="22"/>
  <c r="H47" i="22"/>
  <c r="G47" i="22"/>
  <c r="F47" i="22"/>
  <c r="E47" i="22"/>
  <c r="D47" i="22"/>
  <c r="H46" i="22"/>
  <c r="G46" i="22"/>
  <c r="F46" i="22"/>
  <c r="E46" i="22"/>
  <c r="D46" i="22"/>
  <c r="H45" i="22"/>
  <c r="G45" i="22"/>
  <c r="F45" i="22"/>
  <c r="E45" i="22"/>
  <c r="D45" i="22"/>
  <c r="H44" i="22"/>
  <c r="G44" i="22"/>
  <c r="F44" i="22"/>
  <c r="E44" i="22"/>
  <c r="D44" i="22"/>
  <c r="H43" i="22"/>
  <c r="G43" i="22"/>
  <c r="F43" i="22"/>
  <c r="E43" i="22"/>
  <c r="D43" i="22"/>
  <c r="H41" i="22"/>
  <c r="G41" i="22"/>
  <c r="F41" i="22"/>
  <c r="E41" i="22"/>
  <c r="D41" i="22"/>
  <c r="H40" i="22"/>
  <c r="G40" i="22"/>
  <c r="F40" i="22"/>
  <c r="E40" i="22"/>
  <c r="D40" i="22"/>
  <c r="H39" i="22"/>
  <c r="G39" i="22"/>
  <c r="F39" i="22"/>
  <c r="E39" i="22"/>
  <c r="D39" i="22"/>
  <c r="H38" i="22"/>
  <c r="G38" i="22"/>
  <c r="F38" i="22"/>
  <c r="E38" i="22"/>
  <c r="D38" i="22"/>
  <c r="H37" i="22"/>
  <c r="G37" i="22"/>
  <c r="F37" i="22"/>
  <c r="E37" i="22"/>
  <c r="D37" i="22"/>
  <c r="H36" i="22"/>
  <c r="G36" i="22"/>
  <c r="F36" i="22"/>
  <c r="E36" i="22"/>
  <c r="D36" i="22"/>
  <c r="H35" i="22"/>
  <c r="G35" i="22"/>
  <c r="F35" i="22"/>
  <c r="E35" i="22"/>
  <c r="D35" i="22"/>
  <c r="H34" i="22"/>
  <c r="G34" i="22"/>
  <c r="F34" i="22"/>
  <c r="F9" i="22" s="1"/>
  <c r="E34" i="22"/>
  <c r="D34" i="22"/>
  <c r="H33" i="22"/>
  <c r="G33" i="22"/>
  <c r="G8" i="22" s="1"/>
  <c r="F33" i="22"/>
  <c r="E33" i="22"/>
  <c r="D33" i="22"/>
  <c r="H32" i="22"/>
  <c r="H7" i="22" s="1"/>
  <c r="G32" i="22"/>
  <c r="F32" i="22"/>
  <c r="F7" i="22" s="1"/>
  <c r="E32" i="22"/>
  <c r="D32" i="22"/>
  <c r="H31" i="22"/>
  <c r="G31" i="22"/>
  <c r="F31" i="22"/>
  <c r="E31" i="22"/>
  <c r="E42" i="22" s="1"/>
  <c r="D31" i="22"/>
  <c r="H30" i="22"/>
  <c r="G30" i="22"/>
  <c r="F30" i="22"/>
  <c r="E30" i="22"/>
  <c r="D30" i="22"/>
  <c r="H28" i="22"/>
  <c r="G28" i="22"/>
  <c r="F28" i="22"/>
  <c r="E28" i="22"/>
  <c r="H27" i="22"/>
  <c r="G27" i="22"/>
  <c r="F27" i="22"/>
  <c r="E27" i="22"/>
  <c r="H26" i="22"/>
  <c r="G26" i="22"/>
  <c r="F26" i="22"/>
  <c r="E26" i="22"/>
  <c r="D26" i="22" s="1"/>
  <c r="H25" i="22"/>
  <c r="G25" i="22"/>
  <c r="F25" i="22"/>
  <c r="E25" i="22"/>
  <c r="H24" i="22"/>
  <c r="G24" i="22"/>
  <c r="F24" i="22"/>
  <c r="E24" i="22"/>
  <c r="H23" i="22"/>
  <c r="G23" i="22"/>
  <c r="F23" i="22"/>
  <c r="E23" i="22"/>
  <c r="H22" i="22"/>
  <c r="G22" i="22"/>
  <c r="F22" i="22"/>
  <c r="E22" i="22"/>
  <c r="H21" i="22"/>
  <c r="G21" i="22"/>
  <c r="F21" i="22"/>
  <c r="E21" i="22"/>
  <c r="H20" i="22"/>
  <c r="G20" i="22"/>
  <c r="F20" i="22"/>
  <c r="E20" i="22"/>
  <c r="H18" i="22"/>
  <c r="H12" i="22"/>
  <c r="G12" i="22"/>
  <c r="F12" i="22"/>
  <c r="E12" i="22"/>
  <c r="F11" i="22"/>
  <c r="H5" i="22"/>
  <c r="H4" i="22"/>
  <c r="G4" i="22"/>
  <c r="F4" i="22"/>
  <c r="E4" i="22"/>
  <c r="D4" i="22" s="1"/>
  <c r="H368" i="21"/>
  <c r="G368" i="21"/>
  <c r="F368" i="21"/>
  <c r="E368" i="21"/>
  <c r="D368" i="21"/>
  <c r="H367" i="21"/>
  <c r="G367" i="21"/>
  <c r="F367" i="21"/>
  <c r="E367" i="21"/>
  <c r="D367" i="21"/>
  <c r="H366" i="21"/>
  <c r="G366" i="21"/>
  <c r="F366" i="21"/>
  <c r="E366" i="21"/>
  <c r="E369" i="21" s="1"/>
  <c r="D366" i="21"/>
  <c r="H365" i="21"/>
  <c r="G365" i="21"/>
  <c r="F365" i="21"/>
  <c r="E365" i="21"/>
  <c r="D365" i="21"/>
  <c r="H363" i="21"/>
  <c r="G363" i="21"/>
  <c r="F363" i="21"/>
  <c r="E363" i="21"/>
  <c r="D363" i="21"/>
  <c r="H362" i="21"/>
  <c r="G362" i="21"/>
  <c r="F362" i="21"/>
  <c r="F364" i="21" s="1"/>
  <c r="E362" i="21"/>
  <c r="E364" i="21" s="1"/>
  <c r="D362" i="21"/>
  <c r="H361" i="21"/>
  <c r="G361" i="21"/>
  <c r="F361" i="21"/>
  <c r="E361" i="21"/>
  <c r="D361" i="21"/>
  <c r="F360" i="21"/>
  <c r="H359" i="21"/>
  <c r="H360" i="21" s="1"/>
  <c r="G359" i="21"/>
  <c r="G360" i="21" s="1"/>
  <c r="F359" i="21"/>
  <c r="E359" i="21"/>
  <c r="E360" i="21" s="1"/>
  <c r="D359" i="21"/>
  <c r="H358" i="21"/>
  <c r="G358" i="21"/>
  <c r="F358" i="21"/>
  <c r="E358" i="21"/>
  <c r="D358" i="21"/>
  <c r="H356" i="21"/>
  <c r="G356" i="21"/>
  <c r="F356" i="21"/>
  <c r="E356" i="21"/>
  <c r="D356" i="21"/>
  <c r="H355" i="21"/>
  <c r="G355" i="21"/>
  <c r="G357" i="21" s="1"/>
  <c r="F355" i="21"/>
  <c r="E355" i="21"/>
  <c r="E357" i="21" s="1"/>
  <c r="D355" i="21"/>
  <c r="H354" i="21"/>
  <c r="G354" i="21"/>
  <c r="F354" i="21"/>
  <c r="E354" i="21"/>
  <c r="D354" i="21"/>
  <c r="H352" i="21"/>
  <c r="H353" i="21" s="1"/>
  <c r="G352" i="21"/>
  <c r="G353" i="21" s="1"/>
  <c r="F352" i="21"/>
  <c r="F353" i="21" s="1"/>
  <c r="E352" i="21"/>
  <c r="E353" i="21" s="1"/>
  <c r="D353" i="21" s="1"/>
  <c r="D352" i="21"/>
  <c r="H351" i="21"/>
  <c r="G351" i="21"/>
  <c r="F351" i="21"/>
  <c r="E351" i="21"/>
  <c r="D351" i="21"/>
  <c r="H349" i="21"/>
  <c r="G349" i="21"/>
  <c r="F349" i="21"/>
  <c r="E349" i="21"/>
  <c r="D349" i="21"/>
  <c r="H348" i="21"/>
  <c r="H350" i="21" s="1"/>
  <c r="G348" i="21"/>
  <c r="G350" i="21" s="1"/>
  <c r="F348" i="21"/>
  <c r="E348" i="21"/>
  <c r="D348" i="21"/>
  <c r="H347" i="21"/>
  <c r="G347" i="21"/>
  <c r="F347" i="21"/>
  <c r="E347" i="21"/>
  <c r="D347" i="21"/>
  <c r="H345" i="21"/>
  <c r="G345" i="21"/>
  <c r="F345" i="21"/>
  <c r="E345" i="21"/>
  <c r="D345" i="21"/>
  <c r="H344" i="21"/>
  <c r="H346" i="21" s="1"/>
  <c r="G344" i="21"/>
  <c r="G346" i="21" s="1"/>
  <c r="F344" i="21"/>
  <c r="E344" i="21"/>
  <c r="D344" i="21"/>
  <c r="H343" i="21"/>
  <c r="G343" i="21"/>
  <c r="F343" i="21"/>
  <c r="E343" i="21"/>
  <c r="D343" i="21"/>
  <c r="H341" i="21"/>
  <c r="G341" i="21"/>
  <c r="F341" i="21"/>
  <c r="E341" i="21"/>
  <c r="D341" i="21"/>
  <c r="H340" i="21"/>
  <c r="H342" i="21" s="1"/>
  <c r="G340" i="21"/>
  <c r="G342" i="21" s="1"/>
  <c r="F340" i="21"/>
  <c r="E340" i="21"/>
  <c r="D340" i="21"/>
  <c r="H339" i="21"/>
  <c r="G339" i="21"/>
  <c r="F339" i="21"/>
  <c r="E339" i="21"/>
  <c r="D339" i="21"/>
  <c r="H337" i="21"/>
  <c r="G337" i="21"/>
  <c r="F337" i="21"/>
  <c r="E337" i="21"/>
  <c r="D337" i="21"/>
  <c r="H336" i="21"/>
  <c r="G336" i="21"/>
  <c r="F336" i="21"/>
  <c r="E336" i="21"/>
  <c r="D336" i="21"/>
  <c r="H335" i="21"/>
  <c r="G335" i="21"/>
  <c r="F335" i="21"/>
  <c r="E335" i="21"/>
  <c r="D335" i="21"/>
  <c r="H334" i="21"/>
  <c r="G334" i="21"/>
  <c r="F334" i="21"/>
  <c r="E334" i="21"/>
  <c r="D334" i="21"/>
  <c r="H333" i="21"/>
  <c r="H338" i="21" s="1"/>
  <c r="G333" i="21"/>
  <c r="F333" i="21"/>
  <c r="E333" i="21"/>
  <c r="D333" i="21"/>
  <c r="H332" i="21"/>
  <c r="G332" i="21"/>
  <c r="F332" i="21"/>
  <c r="E332" i="21"/>
  <c r="D332" i="21"/>
  <c r="H330" i="21"/>
  <c r="G330" i="21"/>
  <c r="G331" i="21" s="1"/>
  <c r="F330" i="21"/>
  <c r="E330" i="21"/>
  <c r="D330" i="21"/>
  <c r="H329" i="21"/>
  <c r="H331" i="21" s="1"/>
  <c r="G329" i="21"/>
  <c r="F329" i="21"/>
  <c r="F331" i="21" s="1"/>
  <c r="E329" i="21"/>
  <c r="D329" i="21"/>
  <c r="H328" i="21"/>
  <c r="G328" i="21"/>
  <c r="F328" i="21"/>
  <c r="E328" i="21"/>
  <c r="D328" i="21"/>
  <c r="H326" i="21"/>
  <c r="G326" i="21"/>
  <c r="G327" i="21" s="1"/>
  <c r="F326" i="21"/>
  <c r="E326" i="21"/>
  <c r="D326" i="21"/>
  <c r="H325" i="21"/>
  <c r="H327" i="21" s="1"/>
  <c r="G325" i="21"/>
  <c r="F325" i="21"/>
  <c r="F327" i="21" s="1"/>
  <c r="E325" i="21"/>
  <c r="D325" i="21"/>
  <c r="H324" i="21"/>
  <c r="G324" i="21"/>
  <c r="F324" i="21"/>
  <c r="E324" i="21"/>
  <c r="D324" i="21"/>
  <c r="H322" i="21"/>
  <c r="G322" i="21"/>
  <c r="F322" i="21"/>
  <c r="E322" i="21"/>
  <c r="D322" i="21"/>
  <c r="H321" i="21"/>
  <c r="G321" i="21"/>
  <c r="F321" i="21"/>
  <c r="E321" i="21"/>
  <c r="D321" i="21"/>
  <c r="H320" i="21"/>
  <c r="G320" i="21"/>
  <c r="F320" i="21"/>
  <c r="E320" i="21"/>
  <c r="D320" i="21"/>
  <c r="H319" i="21"/>
  <c r="G319" i="21"/>
  <c r="F319" i="21"/>
  <c r="E319" i="21"/>
  <c r="E323" i="21" s="1"/>
  <c r="D319" i="21"/>
  <c r="H318" i="21"/>
  <c r="G318" i="21"/>
  <c r="F318" i="21"/>
  <c r="E318" i="21"/>
  <c r="D318" i="21"/>
  <c r="H316" i="21"/>
  <c r="G316" i="21"/>
  <c r="F316" i="21"/>
  <c r="E316" i="21"/>
  <c r="D316" i="21"/>
  <c r="H315" i="21"/>
  <c r="G315" i="21"/>
  <c r="G317" i="21" s="1"/>
  <c r="F315" i="21"/>
  <c r="E315" i="21"/>
  <c r="E317" i="21" s="1"/>
  <c r="D315" i="21"/>
  <c r="H314" i="21"/>
  <c r="G314" i="21"/>
  <c r="F314" i="21"/>
  <c r="E314" i="21"/>
  <c r="D314" i="21"/>
  <c r="H312" i="21"/>
  <c r="G312" i="21"/>
  <c r="F312" i="21"/>
  <c r="E312" i="21"/>
  <c r="D312" i="21"/>
  <c r="H311" i="21"/>
  <c r="G311" i="21"/>
  <c r="F311" i="21"/>
  <c r="E311" i="21"/>
  <c r="D311" i="21"/>
  <c r="H310" i="21"/>
  <c r="G310" i="21"/>
  <c r="F310" i="21"/>
  <c r="E310" i="21"/>
  <c r="D310" i="21"/>
  <c r="H309" i="21"/>
  <c r="G309" i="21"/>
  <c r="F309" i="21"/>
  <c r="F313" i="21" s="1"/>
  <c r="E309" i="21"/>
  <c r="D309" i="21"/>
  <c r="H308" i="21"/>
  <c r="G308" i="21"/>
  <c r="F308" i="21"/>
  <c r="E308" i="21"/>
  <c r="D308" i="21"/>
  <c r="H306" i="21"/>
  <c r="G306" i="21"/>
  <c r="F306" i="21"/>
  <c r="E306" i="21"/>
  <c r="E307" i="21" s="1"/>
  <c r="D306" i="21"/>
  <c r="H305" i="21"/>
  <c r="H307" i="21" s="1"/>
  <c r="G305" i="21"/>
  <c r="F305" i="21"/>
  <c r="E305" i="21"/>
  <c r="D305" i="21"/>
  <c r="H304" i="21"/>
  <c r="G304" i="21"/>
  <c r="F304" i="21"/>
  <c r="E304" i="21"/>
  <c r="D304" i="21"/>
  <c r="H302" i="21"/>
  <c r="G302" i="21"/>
  <c r="F302" i="21"/>
  <c r="E302" i="21"/>
  <c r="D302" i="21"/>
  <c r="H301" i="21"/>
  <c r="G301" i="21"/>
  <c r="G303" i="21" s="1"/>
  <c r="F301" i="21"/>
  <c r="E301" i="21"/>
  <c r="E303" i="21" s="1"/>
  <c r="D301" i="21"/>
  <c r="H300" i="21"/>
  <c r="G300" i="21"/>
  <c r="F300" i="21"/>
  <c r="E300" i="21"/>
  <c r="D300" i="21"/>
  <c r="H299" i="21"/>
  <c r="G299" i="21"/>
  <c r="F299" i="21"/>
  <c r="E299" i="21"/>
  <c r="D299" i="21"/>
  <c r="H297" i="21"/>
  <c r="G297" i="21"/>
  <c r="F297" i="21"/>
  <c r="E297" i="21"/>
  <c r="D297" i="21"/>
  <c r="H296" i="21"/>
  <c r="H298" i="21" s="1"/>
  <c r="G296" i="21"/>
  <c r="F296" i="21"/>
  <c r="F298" i="21" s="1"/>
  <c r="E296" i="21"/>
  <c r="D296" i="21"/>
  <c r="H295" i="21"/>
  <c r="G295" i="21"/>
  <c r="F295" i="21"/>
  <c r="E295" i="21"/>
  <c r="D295" i="21"/>
  <c r="H293" i="21"/>
  <c r="G293" i="21"/>
  <c r="F293" i="21"/>
  <c r="E293" i="21"/>
  <c r="D293" i="21"/>
  <c r="H292" i="21"/>
  <c r="G292" i="21"/>
  <c r="F292" i="21"/>
  <c r="E292" i="21"/>
  <c r="D292" i="21"/>
  <c r="H291" i="21"/>
  <c r="G291" i="21"/>
  <c r="F291" i="21"/>
  <c r="E291" i="21"/>
  <c r="D291" i="21"/>
  <c r="H290" i="21"/>
  <c r="G290" i="21"/>
  <c r="F290" i="21"/>
  <c r="E290" i="21"/>
  <c r="D290" i="21"/>
  <c r="H289" i="21"/>
  <c r="G289" i="21"/>
  <c r="F289" i="21"/>
  <c r="E289" i="21"/>
  <c r="D289" i="21"/>
  <c r="H288" i="21"/>
  <c r="G288" i="21"/>
  <c r="F288" i="21"/>
  <c r="E288" i="21"/>
  <c r="E294" i="21" s="1"/>
  <c r="D288" i="21"/>
  <c r="H287" i="21"/>
  <c r="G287" i="21"/>
  <c r="F287" i="21"/>
  <c r="E287" i="21"/>
  <c r="D287" i="21"/>
  <c r="H285" i="21"/>
  <c r="G285" i="21"/>
  <c r="F285" i="21"/>
  <c r="E285" i="21"/>
  <c r="D285" i="21"/>
  <c r="H284" i="21"/>
  <c r="G284" i="21"/>
  <c r="F284" i="21"/>
  <c r="E284" i="21"/>
  <c r="D284" i="21"/>
  <c r="H283" i="21"/>
  <c r="G283" i="21"/>
  <c r="F283" i="21"/>
  <c r="E283" i="21"/>
  <c r="D283" i="21"/>
  <c r="H282" i="21"/>
  <c r="G282" i="21"/>
  <c r="F282" i="21"/>
  <c r="E282" i="21"/>
  <c r="D282" i="21"/>
  <c r="H281" i="21"/>
  <c r="G281" i="21"/>
  <c r="F281" i="21"/>
  <c r="E281" i="21"/>
  <c r="D281" i="21"/>
  <c r="H280" i="21"/>
  <c r="G280" i="21"/>
  <c r="F280" i="21"/>
  <c r="F286" i="21" s="1"/>
  <c r="E280" i="21"/>
  <c r="D280" i="21"/>
  <c r="H279" i="21"/>
  <c r="G279" i="21"/>
  <c r="F279" i="21"/>
  <c r="E279" i="21"/>
  <c r="D279" i="21"/>
  <c r="H277" i="21"/>
  <c r="G277" i="21"/>
  <c r="F277" i="21"/>
  <c r="E277" i="21"/>
  <c r="D277" i="21"/>
  <c r="H276" i="21"/>
  <c r="H278" i="21" s="1"/>
  <c r="G276" i="21"/>
  <c r="F276" i="21"/>
  <c r="E276" i="21"/>
  <c r="D276" i="21"/>
  <c r="H275" i="21"/>
  <c r="G275" i="21"/>
  <c r="F275" i="21"/>
  <c r="E275" i="21"/>
  <c r="D275" i="21"/>
  <c r="H274" i="21"/>
  <c r="G274" i="21"/>
  <c r="F274" i="21"/>
  <c r="F278" i="21" s="1"/>
  <c r="E274" i="21"/>
  <c r="D274" i="21"/>
  <c r="H273" i="21"/>
  <c r="G273" i="21"/>
  <c r="F273" i="21"/>
  <c r="E273" i="21"/>
  <c r="D273" i="21"/>
  <c r="H271" i="21"/>
  <c r="G271" i="21"/>
  <c r="F271" i="21"/>
  <c r="E271" i="21"/>
  <c r="D271" i="21"/>
  <c r="H270" i="21"/>
  <c r="G270" i="21"/>
  <c r="F270" i="21"/>
  <c r="E270" i="21"/>
  <c r="D270" i="21"/>
  <c r="H269" i="21"/>
  <c r="G269" i="21"/>
  <c r="F269" i="21"/>
  <c r="E269" i="21"/>
  <c r="D269" i="21"/>
  <c r="H268" i="21"/>
  <c r="G268" i="21"/>
  <c r="F268" i="21"/>
  <c r="E268" i="21"/>
  <c r="D268" i="21"/>
  <c r="H267" i="21"/>
  <c r="G267" i="21"/>
  <c r="F267" i="21"/>
  <c r="E267" i="21"/>
  <c r="D267" i="21"/>
  <c r="H266" i="21"/>
  <c r="G266" i="21"/>
  <c r="F266" i="21"/>
  <c r="E266" i="21"/>
  <c r="E272" i="21" s="1"/>
  <c r="D266" i="21"/>
  <c r="H265" i="21"/>
  <c r="G265" i="21"/>
  <c r="F265" i="21"/>
  <c r="E265" i="21"/>
  <c r="D265" i="21"/>
  <c r="H263" i="21"/>
  <c r="G263" i="21"/>
  <c r="F263" i="21"/>
  <c r="E263" i="21"/>
  <c r="D263" i="21"/>
  <c r="H262" i="21"/>
  <c r="G262" i="21"/>
  <c r="F262" i="21"/>
  <c r="E262" i="21"/>
  <c r="D262" i="21"/>
  <c r="H261" i="21"/>
  <c r="G261" i="21"/>
  <c r="F261" i="21"/>
  <c r="E261" i="21"/>
  <c r="D261" i="21"/>
  <c r="H260" i="21"/>
  <c r="G260" i="21"/>
  <c r="F260" i="21"/>
  <c r="E260" i="21"/>
  <c r="D260" i="21"/>
  <c r="H259" i="21"/>
  <c r="G259" i="21"/>
  <c r="F259" i="21"/>
  <c r="E259" i="21"/>
  <c r="D259" i="21"/>
  <c r="H258" i="21"/>
  <c r="G258" i="21"/>
  <c r="F258" i="21"/>
  <c r="F264" i="21" s="1"/>
  <c r="E258" i="21"/>
  <c r="D258" i="21"/>
  <c r="H257" i="21"/>
  <c r="G257" i="21"/>
  <c r="F257" i="21"/>
  <c r="E257" i="21"/>
  <c r="D257" i="21"/>
  <c r="H255" i="21"/>
  <c r="G255" i="21"/>
  <c r="F255" i="21"/>
  <c r="E255" i="21"/>
  <c r="D255" i="21"/>
  <c r="H254" i="21"/>
  <c r="G254" i="21"/>
  <c r="F254" i="21"/>
  <c r="E254" i="21"/>
  <c r="D254" i="21"/>
  <c r="H253" i="21"/>
  <c r="G253" i="21"/>
  <c r="F253" i="21"/>
  <c r="E253" i="21"/>
  <c r="D253" i="21"/>
  <c r="H252" i="21"/>
  <c r="G252" i="21"/>
  <c r="F252" i="21"/>
  <c r="E252" i="21"/>
  <c r="D252" i="21"/>
  <c r="H251" i="21"/>
  <c r="G251" i="21"/>
  <c r="F251" i="21"/>
  <c r="E251" i="21"/>
  <c r="D251" i="21"/>
  <c r="H250" i="21"/>
  <c r="H256" i="21" s="1"/>
  <c r="G250" i="21"/>
  <c r="F250" i="21"/>
  <c r="E250" i="21"/>
  <c r="D250" i="21"/>
  <c r="H249" i="21"/>
  <c r="G249" i="21"/>
  <c r="F249" i="21"/>
  <c r="E249" i="21"/>
  <c r="D249" i="21"/>
  <c r="H247" i="21"/>
  <c r="G247" i="21"/>
  <c r="F247" i="21"/>
  <c r="E247" i="21"/>
  <c r="D247" i="21"/>
  <c r="H246" i="21"/>
  <c r="G246" i="21"/>
  <c r="F246" i="21"/>
  <c r="E246" i="21"/>
  <c r="D246" i="21"/>
  <c r="H245" i="21"/>
  <c r="G245" i="21"/>
  <c r="F245" i="21"/>
  <c r="E245" i="21"/>
  <c r="D245" i="21"/>
  <c r="H244" i="21"/>
  <c r="G244" i="21"/>
  <c r="F244" i="21"/>
  <c r="F248" i="21" s="1"/>
  <c r="E244" i="21"/>
  <c r="D244" i="21"/>
  <c r="H243" i="21"/>
  <c r="G243" i="21"/>
  <c r="F243" i="21"/>
  <c r="E243" i="21"/>
  <c r="D243" i="21"/>
  <c r="H242" i="21"/>
  <c r="G242" i="21"/>
  <c r="F242" i="21"/>
  <c r="E242" i="21"/>
  <c r="D242" i="21"/>
  <c r="H240" i="21"/>
  <c r="G240" i="21"/>
  <c r="F240" i="21"/>
  <c r="E240" i="21"/>
  <c r="D240" i="21"/>
  <c r="H239" i="21"/>
  <c r="G239" i="21"/>
  <c r="F239" i="21"/>
  <c r="E239" i="21"/>
  <c r="D239" i="21"/>
  <c r="H238" i="21"/>
  <c r="G238" i="21"/>
  <c r="F238" i="21"/>
  <c r="E238" i="21"/>
  <c r="D238" i="21"/>
  <c r="H237" i="21"/>
  <c r="G237" i="21"/>
  <c r="F237" i="21"/>
  <c r="E237" i="21"/>
  <c r="D237" i="21"/>
  <c r="H236" i="21"/>
  <c r="G236" i="21"/>
  <c r="F236" i="21"/>
  <c r="E236" i="21"/>
  <c r="D236" i="21"/>
  <c r="H235" i="21"/>
  <c r="G235" i="21"/>
  <c r="F235" i="21"/>
  <c r="E235" i="21"/>
  <c r="D235" i="21"/>
  <c r="H234" i="21"/>
  <c r="G234" i="21"/>
  <c r="F234" i="21"/>
  <c r="E234" i="21"/>
  <c r="D234" i="21"/>
  <c r="H232" i="21"/>
  <c r="G232" i="21"/>
  <c r="F232" i="21"/>
  <c r="E232" i="21"/>
  <c r="D232" i="21"/>
  <c r="H231" i="21"/>
  <c r="G231" i="21"/>
  <c r="G233" i="21" s="1"/>
  <c r="F231" i="21"/>
  <c r="E231" i="21"/>
  <c r="E233" i="21" s="1"/>
  <c r="D231" i="21"/>
  <c r="H230" i="21"/>
  <c r="G230" i="21"/>
  <c r="F230" i="21"/>
  <c r="E230" i="21"/>
  <c r="D230" i="21"/>
  <c r="H229" i="21"/>
  <c r="G229" i="21"/>
  <c r="F229" i="21"/>
  <c r="E229" i="21"/>
  <c r="D229" i="21"/>
  <c r="H227" i="21"/>
  <c r="G227" i="21"/>
  <c r="F227" i="21"/>
  <c r="E227" i="21"/>
  <c r="D227" i="21"/>
  <c r="H226" i="21"/>
  <c r="G226" i="21"/>
  <c r="F226" i="21"/>
  <c r="F228" i="21" s="1"/>
  <c r="E226" i="21"/>
  <c r="D226" i="21"/>
  <c r="H225" i="21"/>
  <c r="G225" i="21"/>
  <c r="F225" i="21"/>
  <c r="E225" i="21"/>
  <c r="D225" i="21"/>
  <c r="H224" i="21"/>
  <c r="H228" i="21" s="1"/>
  <c r="G224" i="21"/>
  <c r="F224" i="21"/>
  <c r="E224" i="21"/>
  <c r="D224" i="21"/>
  <c r="H223" i="21"/>
  <c r="G223" i="21"/>
  <c r="F223" i="21"/>
  <c r="E223" i="21"/>
  <c r="D223" i="21"/>
  <c r="H221" i="21"/>
  <c r="G221" i="21"/>
  <c r="F221" i="21"/>
  <c r="E221" i="21"/>
  <c r="D221" i="21"/>
  <c r="H220" i="21"/>
  <c r="G220" i="21"/>
  <c r="F220" i="21"/>
  <c r="E220" i="21"/>
  <c r="D220" i="21"/>
  <c r="H219" i="21"/>
  <c r="G219" i="21"/>
  <c r="F219" i="21"/>
  <c r="E219" i="21"/>
  <c r="D219" i="21"/>
  <c r="H218" i="21"/>
  <c r="G218" i="21"/>
  <c r="F218" i="21"/>
  <c r="E218" i="21"/>
  <c r="D218" i="21"/>
  <c r="H217" i="21"/>
  <c r="G217" i="21"/>
  <c r="F217" i="21"/>
  <c r="E217" i="21"/>
  <c r="D217" i="21"/>
  <c r="H216" i="21"/>
  <c r="H222" i="21" s="1"/>
  <c r="G216" i="21"/>
  <c r="F216" i="21"/>
  <c r="F222" i="21" s="1"/>
  <c r="E216" i="21"/>
  <c r="D216" i="21"/>
  <c r="H215" i="21"/>
  <c r="G215" i="21"/>
  <c r="F215" i="21"/>
  <c r="E215" i="21"/>
  <c r="D215" i="21"/>
  <c r="H213" i="21"/>
  <c r="G213" i="21"/>
  <c r="F213" i="21"/>
  <c r="E213" i="21"/>
  <c r="D213" i="21"/>
  <c r="H212" i="21"/>
  <c r="G212" i="21"/>
  <c r="F212" i="21"/>
  <c r="E212" i="21"/>
  <c r="D212" i="21"/>
  <c r="H211" i="21"/>
  <c r="G211" i="21"/>
  <c r="F211" i="21"/>
  <c r="E211" i="21"/>
  <c r="D211" i="21"/>
  <c r="H210" i="21"/>
  <c r="G210" i="21"/>
  <c r="F210" i="21"/>
  <c r="E210" i="21"/>
  <c r="D210" i="21"/>
  <c r="H209" i="21"/>
  <c r="G209" i="21"/>
  <c r="F209" i="21"/>
  <c r="E209" i="21"/>
  <c r="D209" i="21"/>
  <c r="H208" i="21"/>
  <c r="G208" i="21"/>
  <c r="F208" i="21"/>
  <c r="E208" i="21"/>
  <c r="D208" i="21"/>
  <c r="H207" i="21"/>
  <c r="G207" i="21"/>
  <c r="F207" i="21"/>
  <c r="E207" i="21"/>
  <c r="D207" i="21"/>
  <c r="H205" i="21"/>
  <c r="G205" i="21"/>
  <c r="F205" i="21"/>
  <c r="E205" i="21"/>
  <c r="D205" i="21"/>
  <c r="H204" i="21"/>
  <c r="G204" i="21"/>
  <c r="F204" i="21"/>
  <c r="E204" i="21"/>
  <c r="D204" i="21"/>
  <c r="H203" i="21"/>
  <c r="G203" i="21"/>
  <c r="F203" i="21"/>
  <c r="E203" i="21"/>
  <c r="D203" i="21"/>
  <c r="H202" i="21"/>
  <c r="G202" i="21"/>
  <c r="F202" i="21"/>
  <c r="E202" i="21"/>
  <c r="D202" i="21"/>
  <c r="H201" i="21"/>
  <c r="G201" i="21"/>
  <c r="F201" i="21"/>
  <c r="E201" i="21"/>
  <c r="D201" i="21"/>
  <c r="H200" i="21"/>
  <c r="G200" i="21"/>
  <c r="F200" i="21"/>
  <c r="E200" i="21"/>
  <c r="D200" i="21"/>
  <c r="H199" i="21"/>
  <c r="G199" i="21"/>
  <c r="G206" i="21" s="1"/>
  <c r="F199" i="21"/>
  <c r="F206" i="21" s="1"/>
  <c r="E199" i="21"/>
  <c r="D199" i="21"/>
  <c r="H198" i="21"/>
  <c r="G198" i="21"/>
  <c r="F198" i="21"/>
  <c r="E198" i="21"/>
  <c r="D198" i="21"/>
  <c r="H196" i="21"/>
  <c r="G196" i="21"/>
  <c r="F196" i="21"/>
  <c r="E196" i="21"/>
  <c r="D196" i="21"/>
  <c r="H195" i="21"/>
  <c r="G195" i="21"/>
  <c r="F195" i="21"/>
  <c r="E195" i="21"/>
  <c r="D195" i="21"/>
  <c r="H194" i="21"/>
  <c r="G194" i="21"/>
  <c r="F194" i="21"/>
  <c r="E194" i="21"/>
  <c r="D194" i="21"/>
  <c r="H193" i="21"/>
  <c r="G193" i="21"/>
  <c r="F193" i="21"/>
  <c r="E193" i="21"/>
  <c r="D193" i="21"/>
  <c r="H192" i="21"/>
  <c r="G192" i="21"/>
  <c r="F192" i="21"/>
  <c r="E192" i="21"/>
  <c r="D192" i="21"/>
  <c r="H191" i="21"/>
  <c r="G191" i="21"/>
  <c r="F191" i="21"/>
  <c r="E191" i="21"/>
  <c r="D191" i="21"/>
  <c r="H190" i="21"/>
  <c r="G190" i="21"/>
  <c r="F190" i="21"/>
  <c r="E190" i="21"/>
  <c r="D190" i="21"/>
  <c r="H189" i="21"/>
  <c r="G189" i="21"/>
  <c r="F189" i="21"/>
  <c r="E189" i="21"/>
  <c r="D189" i="21"/>
  <c r="H187" i="21"/>
  <c r="G187" i="21"/>
  <c r="F187" i="21"/>
  <c r="E187" i="21"/>
  <c r="D187" i="21"/>
  <c r="H186" i="21"/>
  <c r="G186" i="21"/>
  <c r="F186" i="21"/>
  <c r="E186" i="21"/>
  <c r="D186" i="21"/>
  <c r="H185" i="21"/>
  <c r="G185" i="21"/>
  <c r="F185" i="21"/>
  <c r="E185" i="21"/>
  <c r="D185" i="21"/>
  <c r="H184" i="21"/>
  <c r="G184" i="21"/>
  <c r="F184" i="21"/>
  <c r="E184" i="21"/>
  <c r="D184" i="21"/>
  <c r="H183" i="21"/>
  <c r="G183" i="21"/>
  <c r="F183" i="21"/>
  <c r="E183" i="21"/>
  <c r="D183" i="21"/>
  <c r="H182" i="21"/>
  <c r="G182" i="21"/>
  <c r="F182" i="21"/>
  <c r="E182" i="21"/>
  <c r="D182" i="21"/>
  <c r="H181" i="21"/>
  <c r="G181" i="21"/>
  <c r="F181" i="21"/>
  <c r="E181" i="21"/>
  <c r="D181" i="21"/>
  <c r="H180" i="21"/>
  <c r="G180" i="21"/>
  <c r="F180" i="21"/>
  <c r="E180" i="21"/>
  <c r="D180" i="21"/>
  <c r="H179" i="21"/>
  <c r="G179" i="21"/>
  <c r="F179" i="21"/>
  <c r="E179" i="21"/>
  <c r="D179" i="21"/>
  <c r="H178" i="21"/>
  <c r="G178" i="21"/>
  <c r="F178" i="21"/>
  <c r="E178" i="21"/>
  <c r="D178" i="21"/>
  <c r="H176" i="21"/>
  <c r="G176" i="21"/>
  <c r="F176" i="21"/>
  <c r="E176" i="21"/>
  <c r="D176" i="21"/>
  <c r="H175" i="21"/>
  <c r="G175" i="21"/>
  <c r="F175" i="21"/>
  <c r="E175" i="21"/>
  <c r="D175" i="21"/>
  <c r="H174" i="21"/>
  <c r="G174" i="21"/>
  <c r="F174" i="21"/>
  <c r="E174" i="21"/>
  <c r="D174" i="21"/>
  <c r="H173" i="21"/>
  <c r="G173" i="21"/>
  <c r="F173" i="21"/>
  <c r="E173" i="21"/>
  <c r="D173" i="21"/>
  <c r="H172" i="21"/>
  <c r="G172" i="21"/>
  <c r="F172" i="21"/>
  <c r="E172" i="21"/>
  <c r="D172" i="21"/>
  <c r="H171" i="21"/>
  <c r="G171" i="21"/>
  <c r="F171" i="21"/>
  <c r="E171" i="21"/>
  <c r="D171" i="21"/>
  <c r="H170" i="21"/>
  <c r="G170" i="21"/>
  <c r="F170" i="21"/>
  <c r="E170" i="21"/>
  <c r="D170" i="21"/>
  <c r="H169" i="21"/>
  <c r="G169" i="21"/>
  <c r="F169" i="21"/>
  <c r="E169" i="21"/>
  <c r="D169" i="21"/>
  <c r="H168" i="21"/>
  <c r="G168" i="21"/>
  <c r="F168" i="21"/>
  <c r="E168" i="21"/>
  <c r="D168" i="21"/>
  <c r="H167" i="21"/>
  <c r="G167" i="21"/>
  <c r="F167" i="21"/>
  <c r="E167" i="21"/>
  <c r="D167" i="21"/>
  <c r="H166" i="21"/>
  <c r="G166" i="21"/>
  <c r="F166" i="21"/>
  <c r="E166" i="21"/>
  <c r="D166" i="21"/>
  <c r="H165" i="21"/>
  <c r="G165" i="21"/>
  <c r="F165" i="21"/>
  <c r="E165" i="21"/>
  <c r="D165" i="21"/>
  <c r="H163" i="21"/>
  <c r="G163" i="21"/>
  <c r="F163" i="21"/>
  <c r="E163" i="21"/>
  <c r="D163" i="21"/>
  <c r="H162" i="21"/>
  <c r="G162" i="21"/>
  <c r="F162" i="21"/>
  <c r="E162" i="21"/>
  <c r="D162" i="21"/>
  <c r="H161" i="21"/>
  <c r="G161" i="21"/>
  <c r="F161" i="21"/>
  <c r="F164" i="21" s="1"/>
  <c r="E161" i="21"/>
  <c r="D161" i="21"/>
  <c r="H160" i="21"/>
  <c r="G160" i="21"/>
  <c r="F160" i="21"/>
  <c r="E160" i="21"/>
  <c r="D160" i="21"/>
  <c r="H159" i="21"/>
  <c r="G159" i="21"/>
  <c r="F159" i="21"/>
  <c r="E159" i="21"/>
  <c r="D159" i="21"/>
  <c r="H157" i="21"/>
  <c r="G157" i="21"/>
  <c r="F157" i="21"/>
  <c r="E157" i="21"/>
  <c r="D157" i="21"/>
  <c r="H156" i="21"/>
  <c r="G156" i="21"/>
  <c r="F156" i="21"/>
  <c r="F158" i="21" s="1"/>
  <c r="E156" i="21"/>
  <c r="D156" i="21"/>
  <c r="H155" i="21"/>
  <c r="G155" i="21"/>
  <c r="F155" i="21"/>
  <c r="E155" i="21"/>
  <c r="D155" i="21"/>
  <c r="H154" i="21"/>
  <c r="G154" i="21"/>
  <c r="F154" i="21"/>
  <c r="E154" i="21"/>
  <c r="D154" i="21"/>
  <c r="H152" i="21"/>
  <c r="G152" i="21"/>
  <c r="F152" i="21"/>
  <c r="E152" i="21"/>
  <c r="D152" i="21"/>
  <c r="H151" i="21"/>
  <c r="G151" i="21"/>
  <c r="F151" i="21"/>
  <c r="E151" i="21"/>
  <c r="D151" i="21"/>
  <c r="H150" i="21"/>
  <c r="G150" i="21"/>
  <c r="F150" i="21"/>
  <c r="E150" i="21"/>
  <c r="D150" i="21"/>
  <c r="H149" i="21"/>
  <c r="G149" i="21"/>
  <c r="F149" i="21"/>
  <c r="E149" i="21"/>
  <c r="D149" i="21"/>
  <c r="H148" i="21"/>
  <c r="G148" i="21"/>
  <c r="F148" i="21"/>
  <c r="E148" i="21"/>
  <c r="D148" i="21"/>
  <c r="H147" i="21"/>
  <c r="G147" i="21"/>
  <c r="F147" i="21"/>
  <c r="E147" i="21"/>
  <c r="D147" i="21"/>
  <c r="H146" i="21"/>
  <c r="G146" i="21"/>
  <c r="F146" i="21"/>
  <c r="E146" i="21"/>
  <c r="D146" i="21"/>
  <c r="H145" i="21"/>
  <c r="G145" i="21"/>
  <c r="F145" i="21"/>
  <c r="E145" i="21"/>
  <c r="D145" i="21"/>
  <c r="H144" i="21"/>
  <c r="G144" i="21"/>
  <c r="F144" i="21"/>
  <c r="E144" i="21"/>
  <c r="D144" i="21"/>
  <c r="H143" i="21"/>
  <c r="G143" i="21"/>
  <c r="F143" i="21"/>
  <c r="E143" i="21"/>
  <c r="D143" i="21"/>
  <c r="H142" i="21"/>
  <c r="G142" i="21"/>
  <c r="F142" i="21"/>
  <c r="E142" i="21"/>
  <c r="D142" i="21"/>
  <c r="H141" i="21"/>
  <c r="G141" i="21"/>
  <c r="F141" i="21"/>
  <c r="E141" i="21"/>
  <c r="D141" i="21"/>
  <c r="H140" i="21"/>
  <c r="G140" i="21"/>
  <c r="F140" i="21"/>
  <c r="E140" i="21"/>
  <c r="D140" i="21"/>
  <c r="H138" i="21"/>
  <c r="G138" i="21"/>
  <c r="F138" i="21"/>
  <c r="E138" i="21"/>
  <c r="D138" i="21"/>
  <c r="H137" i="21"/>
  <c r="G137" i="21"/>
  <c r="F137" i="21"/>
  <c r="E137" i="21"/>
  <c r="D137" i="21"/>
  <c r="H136" i="21"/>
  <c r="G136" i="21"/>
  <c r="F136" i="21"/>
  <c r="E136" i="21"/>
  <c r="D136" i="21"/>
  <c r="H135" i="21"/>
  <c r="G135" i="21"/>
  <c r="F135" i="21"/>
  <c r="E135" i="21"/>
  <c r="D135" i="21"/>
  <c r="H134" i="21"/>
  <c r="G134" i="21"/>
  <c r="F134" i="21"/>
  <c r="E134" i="21"/>
  <c r="D134" i="21"/>
  <c r="H133" i="21"/>
  <c r="G133" i="21"/>
  <c r="F133" i="21"/>
  <c r="E133" i="21"/>
  <c r="D133" i="21"/>
  <c r="H131" i="21"/>
  <c r="G131" i="21"/>
  <c r="F131" i="21"/>
  <c r="E131" i="21"/>
  <c r="D131" i="21"/>
  <c r="H130" i="21"/>
  <c r="G130" i="21"/>
  <c r="F130" i="21"/>
  <c r="E130" i="21"/>
  <c r="D130" i="21"/>
  <c r="H129" i="21"/>
  <c r="G129" i="21"/>
  <c r="F129" i="21"/>
  <c r="E129" i="21"/>
  <c r="D129" i="21"/>
  <c r="H128" i="21"/>
  <c r="G128" i="21"/>
  <c r="F128" i="21"/>
  <c r="E128" i="21"/>
  <c r="D128" i="21"/>
  <c r="H127" i="21"/>
  <c r="G127" i="21"/>
  <c r="F127" i="21"/>
  <c r="E127" i="21"/>
  <c r="D127" i="21"/>
  <c r="H125" i="21"/>
  <c r="G125" i="21"/>
  <c r="F125" i="21"/>
  <c r="E125" i="21"/>
  <c r="D125" i="21"/>
  <c r="H124" i="21"/>
  <c r="G124" i="21"/>
  <c r="F124" i="21"/>
  <c r="E124" i="21"/>
  <c r="D124" i="21"/>
  <c r="H123" i="21"/>
  <c r="G123" i="21"/>
  <c r="F123" i="21"/>
  <c r="E123" i="21"/>
  <c r="D123" i="21"/>
  <c r="H122" i="21"/>
  <c r="G122" i="21"/>
  <c r="F122" i="21"/>
  <c r="E122" i="21"/>
  <c r="D122" i="21"/>
  <c r="H121" i="21"/>
  <c r="G121" i="21"/>
  <c r="F121" i="21"/>
  <c r="E121" i="21"/>
  <c r="D121" i="21"/>
  <c r="H120" i="21"/>
  <c r="G120" i="21"/>
  <c r="F120" i="21"/>
  <c r="E120" i="21"/>
  <c r="D120" i="21"/>
  <c r="H119" i="21"/>
  <c r="G119" i="21"/>
  <c r="F119" i="21"/>
  <c r="E119" i="21"/>
  <c r="D119" i="21"/>
  <c r="H118" i="21"/>
  <c r="G118" i="21"/>
  <c r="F118" i="21"/>
  <c r="E118" i="21"/>
  <c r="D118" i="21"/>
  <c r="H117" i="21"/>
  <c r="G117" i="21"/>
  <c r="F117" i="21"/>
  <c r="E117" i="21"/>
  <c r="D117" i="21"/>
  <c r="H116" i="21"/>
  <c r="G116" i="21"/>
  <c r="F116" i="21"/>
  <c r="E116" i="21"/>
  <c r="D116" i="21"/>
  <c r="H115" i="21"/>
  <c r="G115" i="21"/>
  <c r="F115" i="21"/>
  <c r="E115" i="21"/>
  <c r="D115" i="21"/>
  <c r="H114" i="21"/>
  <c r="G114" i="21"/>
  <c r="F114" i="21"/>
  <c r="E114" i="21"/>
  <c r="D114" i="21"/>
  <c r="H113" i="21"/>
  <c r="G113" i="21"/>
  <c r="F113" i="21"/>
  <c r="E113" i="21"/>
  <c r="D113" i="21"/>
  <c r="H112" i="21"/>
  <c r="G112" i="21"/>
  <c r="F112" i="21"/>
  <c r="E112" i="21"/>
  <c r="D112" i="21"/>
  <c r="H111" i="21"/>
  <c r="G111" i="21"/>
  <c r="F111" i="21"/>
  <c r="E111" i="21"/>
  <c r="D111" i="21"/>
  <c r="H110" i="21"/>
  <c r="G110" i="21"/>
  <c r="F110" i="21"/>
  <c r="E110" i="21"/>
  <c r="D110" i="21"/>
  <c r="H109" i="21"/>
  <c r="G109" i="21"/>
  <c r="F109" i="21"/>
  <c r="E109" i="21"/>
  <c r="D109" i="21"/>
  <c r="H108" i="21"/>
  <c r="G108" i="21"/>
  <c r="F108" i="21"/>
  <c r="E108" i="21"/>
  <c r="D108" i="21"/>
  <c r="H107" i="21"/>
  <c r="G107" i="21"/>
  <c r="F107" i="21"/>
  <c r="E107" i="21"/>
  <c r="D107" i="21"/>
  <c r="H106" i="21"/>
  <c r="G106" i="21"/>
  <c r="F106" i="21"/>
  <c r="E106" i="21"/>
  <c r="D106" i="21"/>
  <c r="H105" i="21"/>
  <c r="G105" i="21"/>
  <c r="F105" i="21"/>
  <c r="E105" i="21"/>
  <c r="D105" i="21"/>
  <c r="H104" i="21"/>
  <c r="G104" i="21"/>
  <c r="F104" i="21"/>
  <c r="E104" i="21"/>
  <c r="D104" i="21"/>
  <c r="H103" i="21"/>
  <c r="G103" i="21"/>
  <c r="F103" i="21"/>
  <c r="E103" i="21"/>
  <c r="D103" i="21"/>
  <c r="H102" i="21"/>
  <c r="G102" i="21"/>
  <c r="F102" i="21"/>
  <c r="E102" i="21"/>
  <c r="D102" i="21"/>
  <c r="H101" i="21"/>
  <c r="G101" i="21"/>
  <c r="F101" i="21"/>
  <c r="E101" i="21"/>
  <c r="D101" i="21"/>
  <c r="H100" i="21"/>
  <c r="G100" i="21"/>
  <c r="F100" i="21"/>
  <c r="E100" i="21"/>
  <c r="D100" i="21"/>
  <c r="H99" i="21"/>
  <c r="G99" i="21"/>
  <c r="F99" i="21"/>
  <c r="E99" i="21"/>
  <c r="D99" i="21"/>
  <c r="H98" i="21"/>
  <c r="G98" i="21"/>
  <c r="F98" i="21"/>
  <c r="E98" i="21"/>
  <c r="D98" i="21"/>
  <c r="H97" i="21"/>
  <c r="G97" i="21"/>
  <c r="F97" i="21"/>
  <c r="E97" i="21"/>
  <c r="D97" i="21"/>
  <c r="H96" i="21"/>
  <c r="G96" i="21"/>
  <c r="F96" i="21"/>
  <c r="E96" i="21"/>
  <c r="D96" i="21"/>
  <c r="H95" i="21"/>
  <c r="G95" i="21"/>
  <c r="F95" i="21"/>
  <c r="E95" i="21"/>
  <c r="D95" i="21"/>
  <c r="H94" i="21"/>
  <c r="G94" i="21"/>
  <c r="F94" i="21"/>
  <c r="E94" i="21"/>
  <c r="D94" i="21"/>
  <c r="H93" i="21"/>
  <c r="G93" i="21"/>
  <c r="F93" i="21"/>
  <c r="E93" i="21"/>
  <c r="D93" i="21"/>
  <c r="H92" i="21"/>
  <c r="G92" i="21"/>
  <c r="F92" i="21"/>
  <c r="E92" i="21"/>
  <c r="D92" i="21"/>
  <c r="H91" i="21"/>
  <c r="G91" i="21"/>
  <c r="F91" i="21"/>
  <c r="E91" i="21"/>
  <c r="D91" i="21"/>
  <c r="H90" i="21"/>
  <c r="G90" i="21"/>
  <c r="F90" i="21"/>
  <c r="E90" i="21"/>
  <c r="D90" i="21"/>
  <c r="H89" i="21"/>
  <c r="G89" i="21"/>
  <c r="F89" i="21"/>
  <c r="E89" i="21"/>
  <c r="D89" i="21"/>
  <c r="H88" i="21"/>
  <c r="G88" i="21"/>
  <c r="F88" i="21"/>
  <c r="E88" i="21"/>
  <c r="D88" i="21"/>
  <c r="H87" i="21"/>
  <c r="G87" i="21"/>
  <c r="F87" i="21"/>
  <c r="E87" i="21"/>
  <c r="D87" i="21"/>
  <c r="H86" i="21"/>
  <c r="G86" i="21"/>
  <c r="F86" i="21"/>
  <c r="E86" i="21"/>
  <c r="D86" i="21"/>
  <c r="H85" i="21"/>
  <c r="G85" i="21"/>
  <c r="F85" i="21"/>
  <c r="E85" i="21"/>
  <c r="D85" i="21"/>
  <c r="H84" i="21"/>
  <c r="G84" i="21"/>
  <c r="F84" i="21"/>
  <c r="E84" i="21"/>
  <c r="D84" i="21"/>
  <c r="H83" i="21"/>
  <c r="G83" i="21"/>
  <c r="F83" i="21"/>
  <c r="E83" i="21"/>
  <c r="D83" i="21"/>
  <c r="H82" i="21"/>
  <c r="G82" i="21"/>
  <c r="F82" i="21"/>
  <c r="E82" i="21"/>
  <c r="D82" i="21"/>
  <c r="H81" i="21"/>
  <c r="G81" i="21"/>
  <c r="F81" i="21"/>
  <c r="E81" i="21"/>
  <c r="D81" i="21"/>
  <c r="H80" i="21"/>
  <c r="G80" i="21"/>
  <c r="F80" i="21"/>
  <c r="E80" i="21"/>
  <c r="D80" i="21"/>
  <c r="H79" i="21"/>
  <c r="G79" i="21"/>
  <c r="F79" i="21"/>
  <c r="E79" i="21"/>
  <c r="D79" i="21"/>
  <c r="H78" i="21"/>
  <c r="G78" i="21"/>
  <c r="F78" i="21"/>
  <c r="E78" i="21"/>
  <c r="D78" i="21"/>
  <c r="H77" i="21"/>
  <c r="G77" i="21"/>
  <c r="F77" i="21"/>
  <c r="E77" i="21"/>
  <c r="D77" i="21"/>
  <c r="H76" i="21"/>
  <c r="G76" i="21"/>
  <c r="F76" i="21"/>
  <c r="E76" i="21"/>
  <c r="D76" i="21"/>
  <c r="H75" i="21"/>
  <c r="G75" i="21"/>
  <c r="F75" i="21"/>
  <c r="E75" i="21"/>
  <c r="D75" i="21"/>
  <c r="H74" i="21"/>
  <c r="G74" i="21"/>
  <c r="F74" i="21"/>
  <c r="E74" i="21"/>
  <c r="D74" i="21"/>
  <c r="H73" i="21"/>
  <c r="G73" i="21"/>
  <c r="F73" i="21"/>
  <c r="E73" i="21"/>
  <c r="D73" i="21"/>
  <c r="H72" i="21"/>
  <c r="G72" i="21"/>
  <c r="F72" i="21"/>
  <c r="E72" i="21"/>
  <c r="D72" i="21"/>
  <c r="H71" i="21"/>
  <c r="G71" i="21"/>
  <c r="F71" i="21"/>
  <c r="E71" i="21"/>
  <c r="D71" i="21"/>
  <c r="H70" i="21"/>
  <c r="G70" i="21"/>
  <c r="F70" i="21"/>
  <c r="E70" i="21"/>
  <c r="D70" i="21"/>
  <c r="H69" i="21"/>
  <c r="G69" i="21"/>
  <c r="F69" i="21"/>
  <c r="E69" i="21"/>
  <c r="D69" i="21"/>
  <c r="H68" i="21"/>
  <c r="G68" i="21"/>
  <c r="F68" i="21"/>
  <c r="E68" i="21"/>
  <c r="D68" i="21"/>
  <c r="H67" i="21"/>
  <c r="G67" i="21"/>
  <c r="F67" i="21"/>
  <c r="E67" i="21"/>
  <c r="D67" i="21"/>
  <c r="H66" i="21"/>
  <c r="G66" i="21"/>
  <c r="F66" i="21"/>
  <c r="E66" i="21"/>
  <c r="D66" i="21"/>
  <c r="H65" i="21"/>
  <c r="G65" i="21"/>
  <c r="F65" i="21"/>
  <c r="E65" i="21"/>
  <c r="D65" i="21"/>
  <c r="H64" i="21"/>
  <c r="G64" i="21"/>
  <c r="F64" i="21"/>
  <c r="E64" i="21"/>
  <c r="D64" i="21"/>
  <c r="H63" i="21"/>
  <c r="G63" i="21"/>
  <c r="F63" i="21"/>
  <c r="E63" i="21"/>
  <c r="D63" i="21"/>
  <c r="H62" i="21"/>
  <c r="G62" i="21"/>
  <c r="F62" i="21"/>
  <c r="E62" i="21"/>
  <c r="D62" i="21"/>
  <c r="H61" i="21"/>
  <c r="G61" i="21"/>
  <c r="F61" i="21"/>
  <c r="E61" i="21"/>
  <c r="D61" i="21"/>
  <c r="H60" i="21"/>
  <c r="G60" i="21"/>
  <c r="G5" i="21" s="1"/>
  <c r="F60" i="21"/>
  <c r="E60" i="21"/>
  <c r="D60" i="21"/>
  <c r="H59" i="21"/>
  <c r="G59" i="21"/>
  <c r="F59" i="21"/>
  <c r="E59" i="21"/>
  <c r="D59" i="21"/>
  <c r="H58" i="21"/>
  <c r="G58" i="21"/>
  <c r="F58" i="21"/>
  <c r="E58" i="21"/>
  <c r="D58" i="21"/>
  <c r="H57" i="21"/>
  <c r="G57" i="21"/>
  <c r="F57" i="21"/>
  <c r="E57" i="21"/>
  <c r="D57" i="21"/>
  <c r="H55" i="21"/>
  <c r="G55" i="21"/>
  <c r="F55" i="21"/>
  <c r="E55" i="21"/>
  <c r="D55" i="21"/>
  <c r="H54" i="21"/>
  <c r="G54" i="21"/>
  <c r="G17" i="21" s="1"/>
  <c r="F54" i="21"/>
  <c r="E54" i="21"/>
  <c r="D54" i="21"/>
  <c r="H53" i="21"/>
  <c r="G53" i="21"/>
  <c r="F53" i="21"/>
  <c r="E53" i="21"/>
  <c r="D53" i="21"/>
  <c r="H52" i="21"/>
  <c r="G52" i="21"/>
  <c r="F52" i="21"/>
  <c r="E52" i="21"/>
  <c r="D52" i="21"/>
  <c r="H51" i="21"/>
  <c r="G51" i="21"/>
  <c r="F51" i="21"/>
  <c r="E51" i="21"/>
  <c r="D51" i="21"/>
  <c r="H50" i="21"/>
  <c r="G50" i="21"/>
  <c r="F50" i="21"/>
  <c r="E50" i="21"/>
  <c r="D50" i="21"/>
  <c r="H49" i="21"/>
  <c r="G49" i="21"/>
  <c r="F49" i="21"/>
  <c r="E49" i="21"/>
  <c r="D49" i="21"/>
  <c r="H48" i="21"/>
  <c r="G48" i="21"/>
  <c r="F48" i="21"/>
  <c r="E48" i="21"/>
  <c r="D48" i="21"/>
  <c r="H47" i="21"/>
  <c r="G47" i="21"/>
  <c r="F47" i="21"/>
  <c r="F8" i="21" s="1"/>
  <c r="E47" i="21"/>
  <c r="D47" i="21"/>
  <c r="H46" i="21"/>
  <c r="H56" i="21" s="1"/>
  <c r="G46" i="21"/>
  <c r="F46" i="21"/>
  <c r="E46" i="21"/>
  <c r="D46" i="21"/>
  <c r="H45" i="21"/>
  <c r="G45" i="21"/>
  <c r="F45" i="21"/>
  <c r="E45" i="21"/>
  <c r="D45" i="21"/>
  <c r="H44" i="21"/>
  <c r="G44" i="21"/>
  <c r="F44" i="21"/>
  <c r="F5" i="21" s="1"/>
  <c r="E44" i="21"/>
  <c r="E5" i="21" s="1"/>
  <c r="D44" i="21"/>
  <c r="H43" i="21"/>
  <c r="G43" i="21"/>
  <c r="F43" i="21"/>
  <c r="E43" i="21"/>
  <c r="D43" i="21"/>
  <c r="H41" i="21"/>
  <c r="H18" i="21" s="1"/>
  <c r="G41" i="21"/>
  <c r="F41" i="21"/>
  <c r="E41" i="21"/>
  <c r="D41" i="21"/>
  <c r="H40" i="21"/>
  <c r="G40" i="21"/>
  <c r="F40" i="21"/>
  <c r="E40" i="21"/>
  <c r="E17" i="21" s="1"/>
  <c r="D40" i="21"/>
  <c r="H39" i="21"/>
  <c r="G39" i="21"/>
  <c r="F39" i="21"/>
  <c r="E39" i="21"/>
  <c r="D39" i="21"/>
  <c r="H38" i="21"/>
  <c r="G38" i="21"/>
  <c r="F38" i="21"/>
  <c r="E38" i="21"/>
  <c r="D38" i="21"/>
  <c r="H37" i="21"/>
  <c r="G37" i="21"/>
  <c r="F37" i="21"/>
  <c r="E37" i="21"/>
  <c r="D37" i="21"/>
  <c r="H36" i="21"/>
  <c r="G36" i="21"/>
  <c r="F36" i="21"/>
  <c r="E36" i="21"/>
  <c r="D36" i="21"/>
  <c r="H35" i="21"/>
  <c r="G35" i="21"/>
  <c r="F35" i="21"/>
  <c r="E35" i="21"/>
  <c r="D35" i="21"/>
  <c r="H34" i="21"/>
  <c r="G34" i="21"/>
  <c r="F34" i="21"/>
  <c r="E34" i="21"/>
  <c r="D34" i="21"/>
  <c r="H33" i="21"/>
  <c r="H8" i="21" s="1"/>
  <c r="G33" i="21"/>
  <c r="F33" i="21"/>
  <c r="E33" i="21"/>
  <c r="D33" i="21"/>
  <c r="H32" i="21"/>
  <c r="G32" i="21"/>
  <c r="F32" i="21"/>
  <c r="E32" i="21"/>
  <c r="E7" i="21" s="1"/>
  <c r="D32" i="21"/>
  <c r="H31" i="21"/>
  <c r="G31" i="21"/>
  <c r="F31" i="21"/>
  <c r="E31" i="21"/>
  <c r="D31" i="21"/>
  <c r="H30" i="21"/>
  <c r="G30" i="21"/>
  <c r="F30" i="21"/>
  <c r="E30" i="21"/>
  <c r="D30" i="21"/>
  <c r="H28" i="21"/>
  <c r="G28" i="21"/>
  <c r="F28" i="21"/>
  <c r="E28" i="21"/>
  <c r="H27" i="21"/>
  <c r="G27" i="21"/>
  <c r="F27" i="21"/>
  <c r="E27" i="21"/>
  <c r="H26" i="21"/>
  <c r="G26" i="21"/>
  <c r="F26" i="21"/>
  <c r="E26" i="21"/>
  <c r="H25" i="21"/>
  <c r="G25" i="21"/>
  <c r="F25" i="21"/>
  <c r="E25" i="21"/>
  <c r="H24" i="21"/>
  <c r="D24" i="21" s="1"/>
  <c r="G24" i="21"/>
  <c r="F24" i="21"/>
  <c r="E24" i="21"/>
  <c r="H23" i="21"/>
  <c r="G23" i="21"/>
  <c r="F23" i="21"/>
  <c r="E23" i="21"/>
  <c r="D23" i="21" s="1"/>
  <c r="H22" i="21"/>
  <c r="G22" i="21"/>
  <c r="F22" i="21"/>
  <c r="E22" i="21"/>
  <c r="H21" i="21"/>
  <c r="G21" i="21"/>
  <c r="F21" i="21"/>
  <c r="E21" i="21"/>
  <c r="D21" i="21" s="1"/>
  <c r="H20" i="21"/>
  <c r="G20" i="21"/>
  <c r="F20" i="21"/>
  <c r="E20" i="21"/>
  <c r="G15" i="21"/>
  <c r="F14" i="21"/>
  <c r="H12" i="21"/>
  <c r="G12" i="21"/>
  <c r="F12" i="21"/>
  <c r="E12" i="21"/>
  <c r="G11" i="21"/>
  <c r="E11" i="21"/>
  <c r="F10" i="21"/>
  <c r="H6" i="21"/>
  <c r="H4" i="21"/>
  <c r="G4" i="21"/>
  <c r="F4" i="21"/>
  <c r="E4" i="21"/>
  <c r="H368" i="20"/>
  <c r="G368" i="20"/>
  <c r="F368" i="20"/>
  <c r="E368" i="20"/>
  <c r="E369" i="20" s="1"/>
  <c r="D368" i="20"/>
  <c r="H367" i="20"/>
  <c r="G367" i="20"/>
  <c r="F367" i="20"/>
  <c r="E367" i="20"/>
  <c r="D367" i="20"/>
  <c r="H366" i="20"/>
  <c r="G366" i="20"/>
  <c r="F366" i="20"/>
  <c r="E366" i="20"/>
  <c r="D366" i="20"/>
  <c r="H365" i="20"/>
  <c r="G365" i="20"/>
  <c r="F365" i="20"/>
  <c r="E365" i="20"/>
  <c r="D365" i="20"/>
  <c r="H363" i="20"/>
  <c r="G363" i="20"/>
  <c r="F363" i="20"/>
  <c r="E363" i="20"/>
  <c r="D363" i="20"/>
  <c r="H362" i="20"/>
  <c r="G362" i="20"/>
  <c r="F362" i="20"/>
  <c r="F364" i="20" s="1"/>
  <c r="E362" i="20"/>
  <c r="E364" i="20" s="1"/>
  <c r="D362" i="20"/>
  <c r="H361" i="20"/>
  <c r="G361" i="20"/>
  <c r="F361" i="20"/>
  <c r="E361" i="20"/>
  <c r="D361" i="20"/>
  <c r="H359" i="20"/>
  <c r="H360" i="20" s="1"/>
  <c r="G359" i="20"/>
  <c r="G360" i="20" s="1"/>
  <c r="F359" i="20"/>
  <c r="F360" i="20" s="1"/>
  <c r="E359" i="20"/>
  <c r="E360" i="20" s="1"/>
  <c r="D359" i="20"/>
  <c r="H358" i="20"/>
  <c r="G358" i="20"/>
  <c r="F358" i="20"/>
  <c r="E358" i="20"/>
  <c r="D358" i="20"/>
  <c r="H356" i="20"/>
  <c r="G356" i="20"/>
  <c r="F356" i="20"/>
  <c r="F357" i="20" s="1"/>
  <c r="E356" i="20"/>
  <c r="D356" i="20"/>
  <c r="H355" i="20"/>
  <c r="G355" i="20"/>
  <c r="G357" i="20" s="1"/>
  <c r="F355" i="20"/>
  <c r="E355" i="20"/>
  <c r="E357" i="20" s="1"/>
  <c r="D355" i="20"/>
  <c r="H354" i="20"/>
  <c r="G354" i="20"/>
  <c r="F354" i="20"/>
  <c r="E354" i="20"/>
  <c r="D354" i="20"/>
  <c r="H352" i="20"/>
  <c r="H353" i="20" s="1"/>
  <c r="G352" i="20"/>
  <c r="G353" i="20" s="1"/>
  <c r="F352" i="20"/>
  <c r="F353" i="20" s="1"/>
  <c r="E352" i="20"/>
  <c r="E353" i="20" s="1"/>
  <c r="D352" i="20"/>
  <c r="H351" i="20"/>
  <c r="G351" i="20"/>
  <c r="F351" i="20"/>
  <c r="E351" i="20"/>
  <c r="D351" i="20"/>
  <c r="H350" i="20"/>
  <c r="H349" i="20"/>
  <c r="G349" i="20"/>
  <c r="F349" i="20"/>
  <c r="E349" i="20"/>
  <c r="E350" i="20" s="1"/>
  <c r="D349" i="20"/>
  <c r="H348" i="20"/>
  <c r="G348" i="20"/>
  <c r="F348" i="20"/>
  <c r="F350" i="20" s="1"/>
  <c r="E348" i="20"/>
  <c r="D348" i="20"/>
  <c r="H347" i="20"/>
  <c r="G347" i="20"/>
  <c r="F347" i="20"/>
  <c r="E347" i="20"/>
  <c r="D347" i="20"/>
  <c r="H346" i="20"/>
  <c r="H345" i="20"/>
  <c r="G345" i="20"/>
  <c r="F345" i="20"/>
  <c r="E345" i="20"/>
  <c r="E346" i="20" s="1"/>
  <c r="D345" i="20"/>
  <c r="H344" i="20"/>
  <c r="G344" i="20"/>
  <c r="F344" i="20"/>
  <c r="F346" i="20" s="1"/>
  <c r="E344" i="20"/>
  <c r="D344" i="20"/>
  <c r="H343" i="20"/>
  <c r="G343" i="20"/>
  <c r="F343" i="20"/>
  <c r="E343" i="20"/>
  <c r="D343" i="20"/>
  <c r="H342" i="20"/>
  <c r="H341" i="20"/>
  <c r="G341" i="20"/>
  <c r="F341" i="20"/>
  <c r="E341" i="20"/>
  <c r="E342" i="20" s="1"/>
  <c r="D341" i="20"/>
  <c r="H340" i="20"/>
  <c r="G340" i="20"/>
  <c r="F340" i="20"/>
  <c r="F342" i="20" s="1"/>
  <c r="E340" i="20"/>
  <c r="D340" i="20"/>
  <c r="H339" i="20"/>
  <c r="G339" i="20"/>
  <c r="F339" i="20"/>
  <c r="E339" i="20"/>
  <c r="D339" i="20"/>
  <c r="H337" i="20"/>
  <c r="G337" i="20"/>
  <c r="F337" i="20"/>
  <c r="E337" i="20"/>
  <c r="D337" i="20"/>
  <c r="H336" i="20"/>
  <c r="G336" i="20"/>
  <c r="F336" i="20"/>
  <c r="E336" i="20"/>
  <c r="D336" i="20"/>
  <c r="H335" i="20"/>
  <c r="G335" i="20"/>
  <c r="F335" i="20"/>
  <c r="E335" i="20"/>
  <c r="D335" i="20"/>
  <c r="H334" i="20"/>
  <c r="H338" i="20" s="1"/>
  <c r="G334" i="20"/>
  <c r="F334" i="20"/>
  <c r="E334" i="20"/>
  <c r="D334" i="20"/>
  <c r="H333" i="20"/>
  <c r="G333" i="20"/>
  <c r="F333" i="20"/>
  <c r="E333" i="20"/>
  <c r="E338" i="20" s="1"/>
  <c r="D333" i="20"/>
  <c r="H332" i="20"/>
  <c r="G332" i="20"/>
  <c r="F332" i="20"/>
  <c r="E332" i="20"/>
  <c r="D332" i="20"/>
  <c r="H330" i="20"/>
  <c r="H331" i="20" s="1"/>
  <c r="G330" i="20"/>
  <c r="F330" i="20"/>
  <c r="E330" i="20"/>
  <c r="D330" i="20"/>
  <c r="H329" i="20"/>
  <c r="G329" i="20"/>
  <c r="G331" i="20" s="1"/>
  <c r="F329" i="20"/>
  <c r="E329" i="20"/>
  <c r="D329" i="20"/>
  <c r="H328" i="20"/>
  <c r="G328" i="20"/>
  <c r="F328" i="20"/>
  <c r="E328" i="20"/>
  <c r="D328" i="20"/>
  <c r="G327" i="20"/>
  <c r="H326" i="20"/>
  <c r="G326" i="20"/>
  <c r="F326" i="20"/>
  <c r="E326" i="20"/>
  <c r="D326" i="20"/>
  <c r="H325" i="20"/>
  <c r="H327" i="20" s="1"/>
  <c r="G325" i="20"/>
  <c r="F325" i="20"/>
  <c r="F327" i="20" s="1"/>
  <c r="E325" i="20"/>
  <c r="D325" i="20"/>
  <c r="H324" i="20"/>
  <c r="G324" i="20"/>
  <c r="F324" i="20"/>
  <c r="E324" i="20"/>
  <c r="D324" i="20"/>
  <c r="H322" i="20"/>
  <c r="G322" i="20"/>
  <c r="F322" i="20"/>
  <c r="E322" i="20"/>
  <c r="D322" i="20"/>
  <c r="H321" i="20"/>
  <c r="G321" i="20"/>
  <c r="F321" i="20"/>
  <c r="E321" i="20"/>
  <c r="D321" i="20"/>
  <c r="H320" i="20"/>
  <c r="G320" i="20"/>
  <c r="F320" i="20"/>
  <c r="E320" i="20"/>
  <c r="D320" i="20"/>
  <c r="H319" i="20"/>
  <c r="G319" i="20"/>
  <c r="F319" i="20"/>
  <c r="E319" i="20"/>
  <c r="D319" i="20"/>
  <c r="H318" i="20"/>
  <c r="G318" i="20"/>
  <c r="F318" i="20"/>
  <c r="E318" i="20"/>
  <c r="D318" i="20"/>
  <c r="H316" i="20"/>
  <c r="G316" i="20"/>
  <c r="F316" i="20"/>
  <c r="F317" i="20" s="1"/>
  <c r="E316" i="20"/>
  <c r="D316" i="20"/>
  <c r="H315" i="20"/>
  <c r="G315" i="20"/>
  <c r="F315" i="20"/>
  <c r="E315" i="20"/>
  <c r="E317" i="20" s="1"/>
  <c r="D315" i="20"/>
  <c r="H314" i="20"/>
  <c r="G314" i="20"/>
  <c r="F314" i="20"/>
  <c r="E314" i="20"/>
  <c r="D314" i="20"/>
  <c r="H312" i="20"/>
  <c r="G312" i="20"/>
  <c r="F312" i="20"/>
  <c r="F313" i="20" s="1"/>
  <c r="E312" i="20"/>
  <c r="D312" i="20"/>
  <c r="H311" i="20"/>
  <c r="G311" i="20"/>
  <c r="F311" i="20"/>
  <c r="E311" i="20"/>
  <c r="D311" i="20"/>
  <c r="H310" i="20"/>
  <c r="G310" i="20"/>
  <c r="F310" i="20"/>
  <c r="E310" i="20"/>
  <c r="D310" i="20"/>
  <c r="H309" i="20"/>
  <c r="G309" i="20"/>
  <c r="F309" i="20"/>
  <c r="E309" i="20"/>
  <c r="E313" i="20" s="1"/>
  <c r="D309" i="20"/>
  <c r="H308" i="20"/>
  <c r="G308" i="20"/>
  <c r="F308" i="20"/>
  <c r="E308" i="20"/>
  <c r="D308" i="20"/>
  <c r="H306" i="20"/>
  <c r="H307" i="20" s="1"/>
  <c r="G306" i="20"/>
  <c r="F306" i="20"/>
  <c r="E306" i="20"/>
  <c r="D306" i="20"/>
  <c r="H305" i="20"/>
  <c r="G305" i="20"/>
  <c r="G307" i="20" s="1"/>
  <c r="F305" i="20"/>
  <c r="E305" i="20"/>
  <c r="D305" i="20"/>
  <c r="H304" i="20"/>
  <c r="G304" i="20"/>
  <c r="F304" i="20"/>
  <c r="E304" i="20"/>
  <c r="D304" i="20"/>
  <c r="H302" i="20"/>
  <c r="G302" i="20"/>
  <c r="F302" i="20"/>
  <c r="E302" i="20"/>
  <c r="D302" i="20"/>
  <c r="H301" i="20"/>
  <c r="G301" i="20"/>
  <c r="F301" i="20"/>
  <c r="E301" i="20"/>
  <c r="D301" i="20"/>
  <c r="H300" i="20"/>
  <c r="H303" i="20" s="1"/>
  <c r="G300" i="20"/>
  <c r="G12" i="20" s="1"/>
  <c r="F300" i="20"/>
  <c r="E300" i="20"/>
  <c r="D300" i="20"/>
  <c r="H299" i="20"/>
  <c r="G299" i="20"/>
  <c r="F299" i="20"/>
  <c r="E299" i="20"/>
  <c r="D299" i="20"/>
  <c r="H297" i="20"/>
  <c r="G297" i="20"/>
  <c r="F297" i="20"/>
  <c r="E297" i="20"/>
  <c r="E298" i="20" s="1"/>
  <c r="D297" i="20"/>
  <c r="H296" i="20"/>
  <c r="H298" i="20" s="1"/>
  <c r="G296" i="20"/>
  <c r="F296" i="20"/>
  <c r="E296" i="20"/>
  <c r="D296" i="20"/>
  <c r="H295" i="20"/>
  <c r="G295" i="20"/>
  <c r="F295" i="20"/>
  <c r="E295" i="20"/>
  <c r="D295" i="20"/>
  <c r="H293" i="20"/>
  <c r="G293" i="20"/>
  <c r="F293" i="20"/>
  <c r="E293" i="20"/>
  <c r="D293" i="20"/>
  <c r="H292" i="20"/>
  <c r="G292" i="20"/>
  <c r="F292" i="20"/>
  <c r="E292" i="20"/>
  <c r="D292" i="20"/>
  <c r="H291" i="20"/>
  <c r="G291" i="20"/>
  <c r="F291" i="20"/>
  <c r="E291" i="20"/>
  <c r="D291" i="20"/>
  <c r="H290" i="20"/>
  <c r="G290" i="20"/>
  <c r="F290" i="20"/>
  <c r="E290" i="20"/>
  <c r="D290" i="20"/>
  <c r="H289" i="20"/>
  <c r="G289" i="20"/>
  <c r="F289" i="20"/>
  <c r="E289" i="20"/>
  <c r="D289" i="20"/>
  <c r="H288" i="20"/>
  <c r="G288" i="20"/>
  <c r="F288" i="20"/>
  <c r="E288" i="20"/>
  <c r="D288" i="20"/>
  <c r="H287" i="20"/>
  <c r="G287" i="20"/>
  <c r="F287" i="20"/>
  <c r="E287" i="20"/>
  <c r="D287" i="20"/>
  <c r="H285" i="20"/>
  <c r="G285" i="20"/>
  <c r="F285" i="20"/>
  <c r="E285" i="20"/>
  <c r="D285" i="20"/>
  <c r="H284" i="20"/>
  <c r="G284" i="20"/>
  <c r="F284" i="20"/>
  <c r="E284" i="20"/>
  <c r="D284" i="20"/>
  <c r="H283" i="20"/>
  <c r="G283" i="20"/>
  <c r="F283" i="20"/>
  <c r="E283" i="20"/>
  <c r="D283" i="20"/>
  <c r="H282" i="20"/>
  <c r="G282" i="20"/>
  <c r="F282" i="20"/>
  <c r="E282" i="20"/>
  <c r="D282" i="20"/>
  <c r="H281" i="20"/>
  <c r="G281" i="20"/>
  <c r="F281" i="20"/>
  <c r="E281" i="20"/>
  <c r="D281" i="20"/>
  <c r="H280" i="20"/>
  <c r="G280" i="20"/>
  <c r="F280" i="20"/>
  <c r="E280" i="20"/>
  <c r="D280" i="20"/>
  <c r="H279" i="20"/>
  <c r="G279" i="20"/>
  <c r="F279" i="20"/>
  <c r="E279" i="20"/>
  <c r="D279" i="20"/>
  <c r="H277" i="20"/>
  <c r="G277" i="20"/>
  <c r="F277" i="20"/>
  <c r="E277" i="20"/>
  <c r="D277" i="20"/>
  <c r="H276" i="20"/>
  <c r="G276" i="20"/>
  <c r="F276" i="20"/>
  <c r="E276" i="20"/>
  <c r="D276" i="20"/>
  <c r="H275" i="20"/>
  <c r="G275" i="20"/>
  <c r="F275" i="20"/>
  <c r="E275" i="20"/>
  <c r="D275" i="20"/>
  <c r="H274" i="20"/>
  <c r="G274" i="20"/>
  <c r="G278" i="20" s="1"/>
  <c r="F274" i="20"/>
  <c r="E274" i="20"/>
  <c r="D274" i="20"/>
  <c r="H273" i="20"/>
  <c r="G273" i="20"/>
  <c r="F273" i="20"/>
  <c r="E273" i="20"/>
  <c r="D273" i="20"/>
  <c r="H271" i="20"/>
  <c r="G271" i="20"/>
  <c r="F271" i="20"/>
  <c r="E271" i="20"/>
  <c r="D271" i="20"/>
  <c r="H270" i="20"/>
  <c r="G270" i="20"/>
  <c r="F270" i="20"/>
  <c r="E270" i="20"/>
  <c r="D270" i="20"/>
  <c r="H269" i="20"/>
  <c r="G269" i="20"/>
  <c r="F269" i="20"/>
  <c r="E269" i="20"/>
  <c r="D269" i="20"/>
  <c r="H268" i="20"/>
  <c r="G268" i="20"/>
  <c r="F268" i="20"/>
  <c r="E268" i="20"/>
  <c r="D268" i="20"/>
  <c r="H267" i="20"/>
  <c r="G267" i="20"/>
  <c r="F267" i="20"/>
  <c r="E267" i="20"/>
  <c r="D267" i="20"/>
  <c r="H266" i="20"/>
  <c r="G266" i="20"/>
  <c r="F266" i="20"/>
  <c r="E266" i="20"/>
  <c r="D266" i="20"/>
  <c r="H265" i="20"/>
  <c r="G265" i="20"/>
  <c r="F265" i="20"/>
  <c r="E265" i="20"/>
  <c r="D265" i="20"/>
  <c r="H263" i="20"/>
  <c r="G263" i="20"/>
  <c r="F263" i="20"/>
  <c r="E263" i="20"/>
  <c r="D263" i="20"/>
  <c r="H262" i="20"/>
  <c r="G262" i="20"/>
  <c r="F262" i="20"/>
  <c r="E262" i="20"/>
  <c r="D262" i="20"/>
  <c r="H261" i="20"/>
  <c r="G261" i="20"/>
  <c r="F261" i="20"/>
  <c r="F264" i="20" s="1"/>
  <c r="E261" i="20"/>
  <c r="D261" i="20"/>
  <c r="H260" i="20"/>
  <c r="G260" i="20"/>
  <c r="F260" i="20"/>
  <c r="E260" i="20"/>
  <c r="D260" i="20"/>
  <c r="H259" i="20"/>
  <c r="G259" i="20"/>
  <c r="F259" i="20"/>
  <c r="E259" i="20"/>
  <c r="D259" i="20"/>
  <c r="H258" i="20"/>
  <c r="G258" i="20"/>
  <c r="F258" i="20"/>
  <c r="E258" i="20"/>
  <c r="E264" i="20" s="1"/>
  <c r="D258" i="20"/>
  <c r="H257" i="20"/>
  <c r="G257" i="20"/>
  <c r="F257" i="20"/>
  <c r="E257" i="20"/>
  <c r="D257" i="20"/>
  <c r="H255" i="20"/>
  <c r="G255" i="20"/>
  <c r="F255" i="20"/>
  <c r="E255" i="20"/>
  <c r="D255" i="20"/>
  <c r="H254" i="20"/>
  <c r="G254" i="20"/>
  <c r="F254" i="20"/>
  <c r="E254" i="20"/>
  <c r="D254" i="20"/>
  <c r="H253" i="20"/>
  <c r="G253" i="20"/>
  <c r="F253" i="20"/>
  <c r="E253" i="20"/>
  <c r="D253" i="20"/>
  <c r="H252" i="20"/>
  <c r="G252" i="20"/>
  <c r="F252" i="20"/>
  <c r="E252" i="20"/>
  <c r="D252" i="20"/>
  <c r="H251" i="20"/>
  <c r="G251" i="20"/>
  <c r="F251" i="20"/>
  <c r="E251" i="20"/>
  <c r="D251" i="20"/>
  <c r="H250" i="20"/>
  <c r="G250" i="20"/>
  <c r="G256" i="20" s="1"/>
  <c r="F250" i="20"/>
  <c r="F256" i="20" s="1"/>
  <c r="E250" i="20"/>
  <c r="D250" i="20"/>
  <c r="H249" i="20"/>
  <c r="G249" i="20"/>
  <c r="F249" i="20"/>
  <c r="E249" i="20"/>
  <c r="D249" i="20"/>
  <c r="H247" i="20"/>
  <c r="G247" i="20"/>
  <c r="F247" i="20"/>
  <c r="E247" i="20"/>
  <c r="D247" i="20"/>
  <c r="H246" i="20"/>
  <c r="G246" i="20"/>
  <c r="F246" i="20"/>
  <c r="E246" i="20"/>
  <c r="D246" i="20"/>
  <c r="H245" i="20"/>
  <c r="G245" i="20"/>
  <c r="F245" i="20"/>
  <c r="E245" i="20"/>
  <c r="D245" i="20"/>
  <c r="H244" i="20"/>
  <c r="G244" i="20"/>
  <c r="F244" i="20"/>
  <c r="F248" i="20" s="1"/>
  <c r="E244" i="20"/>
  <c r="D244" i="20"/>
  <c r="H243" i="20"/>
  <c r="G243" i="20"/>
  <c r="G248" i="20" s="1"/>
  <c r="F243" i="20"/>
  <c r="E243" i="20"/>
  <c r="D243" i="20"/>
  <c r="H242" i="20"/>
  <c r="G242" i="20"/>
  <c r="F242" i="20"/>
  <c r="E242" i="20"/>
  <c r="D242" i="20"/>
  <c r="H240" i="20"/>
  <c r="G240" i="20"/>
  <c r="F240" i="20"/>
  <c r="E240" i="20"/>
  <c r="D240" i="20"/>
  <c r="H239" i="20"/>
  <c r="G239" i="20"/>
  <c r="F239" i="20"/>
  <c r="E239" i="20"/>
  <c r="D239" i="20"/>
  <c r="H238" i="20"/>
  <c r="G238" i="20"/>
  <c r="F238" i="20"/>
  <c r="E238" i="20"/>
  <c r="D238" i="20"/>
  <c r="H237" i="20"/>
  <c r="G237" i="20"/>
  <c r="F237" i="20"/>
  <c r="E237" i="20"/>
  <c r="D237" i="20"/>
  <c r="H236" i="20"/>
  <c r="G236" i="20"/>
  <c r="F236" i="20"/>
  <c r="E236" i="20"/>
  <c r="D236" i="20"/>
  <c r="H235" i="20"/>
  <c r="G235" i="20"/>
  <c r="F235" i="20"/>
  <c r="E235" i="20"/>
  <c r="D235" i="20"/>
  <c r="H234" i="20"/>
  <c r="G234" i="20"/>
  <c r="F234" i="20"/>
  <c r="E234" i="20"/>
  <c r="D234" i="20"/>
  <c r="H232" i="20"/>
  <c r="G232" i="20"/>
  <c r="F232" i="20"/>
  <c r="E232" i="20"/>
  <c r="D232" i="20"/>
  <c r="H231" i="20"/>
  <c r="G231" i="20"/>
  <c r="F231" i="20"/>
  <c r="E231" i="20"/>
  <c r="D231" i="20"/>
  <c r="H230" i="20"/>
  <c r="H11" i="20" s="1"/>
  <c r="G230" i="20"/>
  <c r="F230" i="20"/>
  <c r="F11" i="20" s="1"/>
  <c r="E230" i="20"/>
  <c r="E11" i="20" s="1"/>
  <c r="D230" i="20"/>
  <c r="H229" i="20"/>
  <c r="G229" i="20"/>
  <c r="F229" i="20"/>
  <c r="E229" i="20"/>
  <c r="D229" i="20"/>
  <c r="H227" i="20"/>
  <c r="G227" i="20"/>
  <c r="F227" i="20"/>
  <c r="E227" i="20"/>
  <c r="D227" i="20"/>
  <c r="H226" i="20"/>
  <c r="G226" i="20"/>
  <c r="F226" i="20"/>
  <c r="E226" i="20"/>
  <c r="D226" i="20"/>
  <c r="H225" i="20"/>
  <c r="G225" i="20"/>
  <c r="F225" i="20"/>
  <c r="F228" i="20" s="1"/>
  <c r="E225" i="20"/>
  <c r="D225" i="20"/>
  <c r="H224" i="20"/>
  <c r="G224" i="20"/>
  <c r="G228" i="20" s="1"/>
  <c r="F224" i="20"/>
  <c r="E224" i="20"/>
  <c r="D224" i="20"/>
  <c r="H223" i="20"/>
  <c r="G223" i="20"/>
  <c r="F223" i="20"/>
  <c r="E223" i="20"/>
  <c r="D223" i="20"/>
  <c r="H221" i="20"/>
  <c r="G221" i="20"/>
  <c r="F221" i="20"/>
  <c r="E221" i="20"/>
  <c r="D221" i="20"/>
  <c r="H220" i="20"/>
  <c r="G220" i="20"/>
  <c r="F220" i="20"/>
  <c r="E220" i="20"/>
  <c r="D220" i="20"/>
  <c r="H219" i="20"/>
  <c r="G219" i="20"/>
  <c r="F219" i="20"/>
  <c r="E219" i="20"/>
  <c r="D219" i="20"/>
  <c r="H218" i="20"/>
  <c r="H222" i="20" s="1"/>
  <c r="G218" i="20"/>
  <c r="F218" i="20"/>
  <c r="E218" i="20"/>
  <c r="D218" i="20"/>
  <c r="H217" i="20"/>
  <c r="G217" i="20"/>
  <c r="F217" i="20"/>
  <c r="E217" i="20"/>
  <c r="E222" i="20" s="1"/>
  <c r="D217" i="20"/>
  <c r="H216" i="20"/>
  <c r="G216" i="20"/>
  <c r="F216" i="20"/>
  <c r="F222" i="20" s="1"/>
  <c r="E216" i="20"/>
  <c r="D216" i="20"/>
  <c r="H215" i="20"/>
  <c r="G215" i="20"/>
  <c r="F215" i="20"/>
  <c r="E215" i="20"/>
  <c r="D215" i="20"/>
  <c r="H213" i="20"/>
  <c r="G213" i="20"/>
  <c r="F213" i="20"/>
  <c r="E213" i="20"/>
  <c r="D213" i="20"/>
  <c r="H212" i="20"/>
  <c r="G212" i="20"/>
  <c r="F212" i="20"/>
  <c r="E212" i="20"/>
  <c r="D212" i="20"/>
  <c r="H211" i="20"/>
  <c r="G211" i="20"/>
  <c r="F211" i="20"/>
  <c r="E211" i="20"/>
  <c r="D211" i="20"/>
  <c r="H210" i="20"/>
  <c r="G210" i="20"/>
  <c r="F210" i="20"/>
  <c r="E210" i="20"/>
  <c r="D210" i="20"/>
  <c r="H209" i="20"/>
  <c r="G209" i="20"/>
  <c r="F209" i="20"/>
  <c r="E209" i="20"/>
  <c r="D209" i="20"/>
  <c r="H208" i="20"/>
  <c r="H214" i="20" s="1"/>
  <c r="G208" i="20"/>
  <c r="F208" i="20"/>
  <c r="E208" i="20"/>
  <c r="D208" i="20"/>
  <c r="H207" i="20"/>
  <c r="G207" i="20"/>
  <c r="F207" i="20"/>
  <c r="E207" i="20"/>
  <c r="D207" i="20"/>
  <c r="H205" i="20"/>
  <c r="G205" i="20"/>
  <c r="F205" i="20"/>
  <c r="E205" i="20"/>
  <c r="D205" i="20"/>
  <c r="H204" i="20"/>
  <c r="G204" i="20"/>
  <c r="F204" i="20"/>
  <c r="E204" i="20"/>
  <c r="D204" i="20"/>
  <c r="H203" i="20"/>
  <c r="G203" i="20"/>
  <c r="F203" i="20"/>
  <c r="E203" i="20"/>
  <c r="D203" i="20"/>
  <c r="H202" i="20"/>
  <c r="G202" i="20"/>
  <c r="F202" i="20"/>
  <c r="E202" i="20"/>
  <c r="D202" i="20"/>
  <c r="H201" i="20"/>
  <c r="G201" i="20"/>
  <c r="F201" i="20"/>
  <c r="E201" i="20"/>
  <c r="D201" i="20"/>
  <c r="H200" i="20"/>
  <c r="G200" i="20"/>
  <c r="F200" i="20"/>
  <c r="E200" i="20"/>
  <c r="D200" i="20"/>
  <c r="H199" i="20"/>
  <c r="H206" i="20" s="1"/>
  <c r="G199" i="20"/>
  <c r="F199" i="20"/>
  <c r="E199" i="20"/>
  <c r="D199" i="20"/>
  <c r="H198" i="20"/>
  <c r="G198" i="20"/>
  <c r="F198" i="20"/>
  <c r="E198" i="20"/>
  <c r="D198" i="20"/>
  <c r="H196" i="20"/>
  <c r="G196" i="20"/>
  <c r="F196" i="20"/>
  <c r="E196" i="20"/>
  <c r="D196" i="20"/>
  <c r="H195" i="20"/>
  <c r="G195" i="20"/>
  <c r="F195" i="20"/>
  <c r="E195" i="20"/>
  <c r="D195" i="20"/>
  <c r="H194" i="20"/>
  <c r="G194" i="20"/>
  <c r="F194" i="20"/>
  <c r="E194" i="20"/>
  <c r="D194" i="20"/>
  <c r="H193" i="20"/>
  <c r="G193" i="20"/>
  <c r="F193" i="20"/>
  <c r="E193" i="20"/>
  <c r="D193" i="20"/>
  <c r="H192" i="20"/>
  <c r="G192" i="20"/>
  <c r="F192" i="20"/>
  <c r="E192" i="20"/>
  <c r="D192" i="20"/>
  <c r="H191" i="20"/>
  <c r="G191" i="20"/>
  <c r="F191" i="20"/>
  <c r="E191" i="20"/>
  <c r="D191" i="20"/>
  <c r="H190" i="20"/>
  <c r="G190" i="20"/>
  <c r="F190" i="20"/>
  <c r="E190" i="20"/>
  <c r="D190" i="20"/>
  <c r="H189" i="20"/>
  <c r="G189" i="20"/>
  <c r="F189" i="20"/>
  <c r="E189" i="20"/>
  <c r="D189" i="20"/>
  <c r="H187" i="20"/>
  <c r="G187" i="20"/>
  <c r="F187" i="20"/>
  <c r="E187" i="20"/>
  <c r="D187" i="20"/>
  <c r="H186" i="20"/>
  <c r="G186" i="20"/>
  <c r="F186" i="20"/>
  <c r="E186" i="20"/>
  <c r="D186" i="20"/>
  <c r="H185" i="20"/>
  <c r="G185" i="20"/>
  <c r="F185" i="20"/>
  <c r="E185" i="20"/>
  <c r="D185" i="20"/>
  <c r="H184" i="20"/>
  <c r="G184" i="20"/>
  <c r="F184" i="20"/>
  <c r="E184" i="20"/>
  <c r="D184" i="20"/>
  <c r="H183" i="20"/>
  <c r="G183" i="20"/>
  <c r="F183" i="20"/>
  <c r="E183" i="20"/>
  <c r="D183" i="20"/>
  <c r="H182" i="20"/>
  <c r="G182" i="20"/>
  <c r="F182" i="20"/>
  <c r="E182" i="20"/>
  <c r="D182" i="20"/>
  <c r="H181" i="20"/>
  <c r="G181" i="20"/>
  <c r="F181" i="20"/>
  <c r="E181" i="20"/>
  <c r="D181" i="20"/>
  <c r="H180" i="20"/>
  <c r="G180" i="20"/>
  <c r="G188" i="20" s="1"/>
  <c r="F180" i="20"/>
  <c r="E180" i="20"/>
  <c r="D180" i="20"/>
  <c r="H179" i="20"/>
  <c r="H188" i="20" s="1"/>
  <c r="G179" i="20"/>
  <c r="F179" i="20"/>
  <c r="F188" i="20" s="1"/>
  <c r="E179" i="20"/>
  <c r="D179" i="20"/>
  <c r="H178" i="20"/>
  <c r="G178" i="20"/>
  <c r="F178" i="20"/>
  <c r="E178" i="20"/>
  <c r="D178" i="20"/>
  <c r="H176" i="20"/>
  <c r="G176" i="20"/>
  <c r="F176" i="20"/>
  <c r="E176" i="20"/>
  <c r="D176" i="20"/>
  <c r="H175" i="20"/>
  <c r="G175" i="20"/>
  <c r="F175" i="20"/>
  <c r="E175" i="20"/>
  <c r="D175" i="20"/>
  <c r="H174" i="20"/>
  <c r="G174" i="20"/>
  <c r="F174" i="20"/>
  <c r="E174" i="20"/>
  <c r="D174" i="20"/>
  <c r="H173" i="20"/>
  <c r="G173" i="20"/>
  <c r="F173" i="20"/>
  <c r="E173" i="20"/>
  <c r="D173" i="20"/>
  <c r="H172" i="20"/>
  <c r="G172" i="20"/>
  <c r="F172" i="20"/>
  <c r="E172" i="20"/>
  <c r="D172" i="20"/>
  <c r="H171" i="20"/>
  <c r="G171" i="20"/>
  <c r="F171" i="20"/>
  <c r="E171" i="20"/>
  <c r="D171" i="20"/>
  <c r="H170" i="20"/>
  <c r="G170" i="20"/>
  <c r="F170" i="20"/>
  <c r="E170" i="20"/>
  <c r="D170" i="20"/>
  <c r="H169" i="20"/>
  <c r="G169" i="20"/>
  <c r="F169" i="20"/>
  <c r="E169" i="20"/>
  <c r="D169" i="20"/>
  <c r="H168" i="20"/>
  <c r="G168" i="20"/>
  <c r="F168" i="20"/>
  <c r="E168" i="20"/>
  <c r="D168" i="20"/>
  <c r="H167" i="20"/>
  <c r="G167" i="20"/>
  <c r="F167" i="20"/>
  <c r="E167" i="20"/>
  <c r="D167" i="20"/>
  <c r="H166" i="20"/>
  <c r="G166" i="20"/>
  <c r="G177" i="20" s="1"/>
  <c r="F166" i="20"/>
  <c r="E166" i="20"/>
  <c r="E177" i="20" s="1"/>
  <c r="D166" i="20"/>
  <c r="H165" i="20"/>
  <c r="G165" i="20"/>
  <c r="F165" i="20"/>
  <c r="E165" i="20"/>
  <c r="D165" i="20"/>
  <c r="H163" i="20"/>
  <c r="G163" i="20"/>
  <c r="F163" i="20"/>
  <c r="E163" i="20"/>
  <c r="D163" i="20"/>
  <c r="H162" i="20"/>
  <c r="G162" i="20"/>
  <c r="F162" i="20"/>
  <c r="E162" i="20"/>
  <c r="D162" i="20"/>
  <c r="H161" i="20"/>
  <c r="G161" i="20"/>
  <c r="F161" i="20"/>
  <c r="E161" i="20"/>
  <c r="D161" i="20"/>
  <c r="H160" i="20"/>
  <c r="G160" i="20"/>
  <c r="F160" i="20"/>
  <c r="F164" i="20" s="1"/>
  <c r="E160" i="20"/>
  <c r="D160" i="20"/>
  <c r="H159" i="20"/>
  <c r="G159" i="20"/>
  <c r="F159" i="20"/>
  <c r="E159" i="20"/>
  <c r="D159" i="20"/>
  <c r="H157" i="20"/>
  <c r="G157" i="20"/>
  <c r="F157" i="20"/>
  <c r="E157" i="20"/>
  <c r="D157" i="20"/>
  <c r="H156" i="20"/>
  <c r="G156" i="20"/>
  <c r="F156" i="20"/>
  <c r="E156" i="20"/>
  <c r="E158" i="20" s="1"/>
  <c r="D156" i="20"/>
  <c r="H155" i="20"/>
  <c r="H158" i="20" s="1"/>
  <c r="G155" i="20"/>
  <c r="F155" i="20"/>
  <c r="F158" i="20" s="1"/>
  <c r="E155" i="20"/>
  <c r="D155" i="20"/>
  <c r="H154" i="20"/>
  <c r="G154" i="20"/>
  <c r="F154" i="20"/>
  <c r="E154" i="20"/>
  <c r="D154" i="20"/>
  <c r="H152" i="20"/>
  <c r="G152" i="20"/>
  <c r="F152" i="20"/>
  <c r="E152" i="20"/>
  <c r="D152" i="20"/>
  <c r="H151" i="20"/>
  <c r="G151" i="20"/>
  <c r="F151" i="20"/>
  <c r="E151" i="20"/>
  <c r="D151" i="20"/>
  <c r="H150" i="20"/>
  <c r="G150" i="20"/>
  <c r="F150" i="20"/>
  <c r="E150" i="20"/>
  <c r="D150" i="20"/>
  <c r="H149" i="20"/>
  <c r="G149" i="20"/>
  <c r="F149" i="20"/>
  <c r="E149" i="20"/>
  <c r="D149" i="20"/>
  <c r="H148" i="20"/>
  <c r="G148" i="20"/>
  <c r="F148" i="20"/>
  <c r="E148" i="20"/>
  <c r="D148" i="20"/>
  <c r="H147" i="20"/>
  <c r="G147" i="20"/>
  <c r="F147" i="20"/>
  <c r="E147" i="20"/>
  <c r="D147" i="20"/>
  <c r="H146" i="20"/>
  <c r="G146" i="20"/>
  <c r="F146" i="20"/>
  <c r="E146" i="20"/>
  <c r="D146" i="20"/>
  <c r="H145" i="20"/>
  <c r="G145" i="20"/>
  <c r="F145" i="20"/>
  <c r="E145" i="20"/>
  <c r="D145" i="20"/>
  <c r="H144" i="20"/>
  <c r="G144" i="20"/>
  <c r="F144" i="20"/>
  <c r="E144" i="20"/>
  <c r="D144" i="20"/>
  <c r="H143" i="20"/>
  <c r="G143" i="20"/>
  <c r="F143" i="20"/>
  <c r="E143" i="20"/>
  <c r="D143" i="20"/>
  <c r="H142" i="20"/>
  <c r="G142" i="20"/>
  <c r="F142" i="20"/>
  <c r="E142" i="20"/>
  <c r="E153" i="20" s="1"/>
  <c r="D142" i="20"/>
  <c r="H141" i="20"/>
  <c r="H153" i="20" s="1"/>
  <c r="G141" i="20"/>
  <c r="F141" i="20"/>
  <c r="E141" i="20"/>
  <c r="D141" i="20"/>
  <c r="H140" i="20"/>
  <c r="G140" i="20"/>
  <c r="F140" i="20"/>
  <c r="E140" i="20"/>
  <c r="D140" i="20"/>
  <c r="H138" i="20"/>
  <c r="G138" i="20"/>
  <c r="F138" i="20"/>
  <c r="E138" i="20"/>
  <c r="D138" i="20"/>
  <c r="H137" i="20"/>
  <c r="G137" i="20"/>
  <c r="F137" i="20"/>
  <c r="E137" i="20"/>
  <c r="D137" i="20"/>
  <c r="H136" i="20"/>
  <c r="G136" i="20"/>
  <c r="F136" i="20"/>
  <c r="E136" i="20"/>
  <c r="D136" i="20"/>
  <c r="H135" i="20"/>
  <c r="G135" i="20"/>
  <c r="F135" i="20"/>
  <c r="E135" i="20"/>
  <c r="D135" i="20"/>
  <c r="H134" i="20"/>
  <c r="G134" i="20"/>
  <c r="F134" i="20"/>
  <c r="E134" i="20"/>
  <c r="D134" i="20"/>
  <c r="H133" i="20"/>
  <c r="G133" i="20"/>
  <c r="F133" i="20"/>
  <c r="E133" i="20"/>
  <c r="D133" i="20"/>
  <c r="H131" i="20"/>
  <c r="G131" i="20"/>
  <c r="F131" i="20"/>
  <c r="E131" i="20"/>
  <c r="D131" i="20"/>
  <c r="H130" i="20"/>
  <c r="G130" i="20"/>
  <c r="G132" i="20" s="1"/>
  <c r="F130" i="20"/>
  <c r="E130" i="20"/>
  <c r="D130" i="20"/>
  <c r="H129" i="20"/>
  <c r="G129" i="20"/>
  <c r="F129" i="20"/>
  <c r="E129" i="20"/>
  <c r="D129" i="20"/>
  <c r="H128" i="20"/>
  <c r="G128" i="20"/>
  <c r="F128" i="20"/>
  <c r="F132" i="20" s="1"/>
  <c r="E128" i="20"/>
  <c r="E132" i="20" s="1"/>
  <c r="D128" i="20"/>
  <c r="H127" i="20"/>
  <c r="G127" i="20"/>
  <c r="F127" i="20"/>
  <c r="E127" i="20"/>
  <c r="D127" i="20"/>
  <c r="H125" i="20"/>
  <c r="G125" i="20"/>
  <c r="F125" i="20"/>
  <c r="E125" i="20"/>
  <c r="D125" i="20"/>
  <c r="H124" i="20"/>
  <c r="G124" i="20"/>
  <c r="F124" i="20"/>
  <c r="E124" i="20"/>
  <c r="D124" i="20"/>
  <c r="H123" i="20"/>
  <c r="G123" i="20"/>
  <c r="F123" i="20"/>
  <c r="E123" i="20"/>
  <c r="D123" i="20"/>
  <c r="H122" i="20"/>
  <c r="G122" i="20"/>
  <c r="F122" i="20"/>
  <c r="E122" i="20"/>
  <c r="D122" i="20"/>
  <c r="H121" i="20"/>
  <c r="G121" i="20"/>
  <c r="F121" i="20"/>
  <c r="E121" i="20"/>
  <c r="D121" i="20"/>
  <c r="H120" i="20"/>
  <c r="G120" i="20"/>
  <c r="F120" i="20"/>
  <c r="E120" i="20"/>
  <c r="D120" i="20"/>
  <c r="H119" i="20"/>
  <c r="G119" i="20"/>
  <c r="F119" i="20"/>
  <c r="E119" i="20"/>
  <c r="D119" i="20"/>
  <c r="H118" i="20"/>
  <c r="G118" i="20"/>
  <c r="F118" i="20"/>
  <c r="E118" i="20"/>
  <c r="D118" i="20"/>
  <c r="H117" i="20"/>
  <c r="G117" i="20"/>
  <c r="F117" i="20"/>
  <c r="E117" i="20"/>
  <c r="D117" i="20"/>
  <c r="H116" i="20"/>
  <c r="G116" i="20"/>
  <c r="F116" i="20"/>
  <c r="E116" i="20"/>
  <c r="D116" i="20"/>
  <c r="H115" i="20"/>
  <c r="G115" i="20"/>
  <c r="F115" i="20"/>
  <c r="E115" i="20"/>
  <c r="D115" i="20"/>
  <c r="H114" i="20"/>
  <c r="G114" i="20"/>
  <c r="F114" i="20"/>
  <c r="E114" i="20"/>
  <c r="D114" i="20"/>
  <c r="H113" i="20"/>
  <c r="G113" i="20"/>
  <c r="F113" i="20"/>
  <c r="E113" i="20"/>
  <c r="D113" i="20"/>
  <c r="H112" i="20"/>
  <c r="G112" i="20"/>
  <c r="F112" i="20"/>
  <c r="E112" i="20"/>
  <c r="D112" i="20"/>
  <c r="H111" i="20"/>
  <c r="G111" i="20"/>
  <c r="F111" i="20"/>
  <c r="E111" i="20"/>
  <c r="D111" i="20"/>
  <c r="H110" i="20"/>
  <c r="G110" i="20"/>
  <c r="F110" i="20"/>
  <c r="E110" i="20"/>
  <c r="D110" i="20"/>
  <c r="H109" i="20"/>
  <c r="G109" i="20"/>
  <c r="F109" i="20"/>
  <c r="E109" i="20"/>
  <c r="D109" i="20"/>
  <c r="H108" i="20"/>
  <c r="G108" i="20"/>
  <c r="F108" i="20"/>
  <c r="E108" i="20"/>
  <c r="D108" i="20"/>
  <c r="H107" i="20"/>
  <c r="G107" i="20"/>
  <c r="F107" i="20"/>
  <c r="E107" i="20"/>
  <c r="D107" i="20"/>
  <c r="H106" i="20"/>
  <c r="G106" i="20"/>
  <c r="F106" i="20"/>
  <c r="E106" i="20"/>
  <c r="D106" i="20"/>
  <c r="H105" i="20"/>
  <c r="G105" i="20"/>
  <c r="F105" i="20"/>
  <c r="E105" i="20"/>
  <c r="D105" i="20"/>
  <c r="H104" i="20"/>
  <c r="G104" i="20"/>
  <c r="F104" i="20"/>
  <c r="E104" i="20"/>
  <c r="D104" i="20"/>
  <c r="H103" i="20"/>
  <c r="G103" i="20"/>
  <c r="F103" i="20"/>
  <c r="E103" i="20"/>
  <c r="D103" i="20"/>
  <c r="H102" i="20"/>
  <c r="G102" i="20"/>
  <c r="F102" i="20"/>
  <c r="E102" i="20"/>
  <c r="D102" i="20"/>
  <c r="H101" i="20"/>
  <c r="G101" i="20"/>
  <c r="F101" i="20"/>
  <c r="E101" i="20"/>
  <c r="D101" i="20"/>
  <c r="H100" i="20"/>
  <c r="G100" i="20"/>
  <c r="F100" i="20"/>
  <c r="E100" i="20"/>
  <c r="D100" i="20"/>
  <c r="H99" i="20"/>
  <c r="G99" i="20"/>
  <c r="F99" i="20"/>
  <c r="E99" i="20"/>
  <c r="D99" i="20"/>
  <c r="H98" i="20"/>
  <c r="G98" i="20"/>
  <c r="F98" i="20"/>
  <c r="E98" i="20"/>
  <c r="D98" i="20"/>
  <c r="H97" i="20"/>
  <c r="G97" i="20"/>
  <c r="F97" i="20"/>
  <c r="E97" i="20"/>
  <c r="D97" i="20"/>
  <c r="H96" i="20"/>
  <c r="G96" i="20"/>
  <c r="F96" i="20"/>
  <c r="E96" i="20"/>
  <c r="D96" i="20"/>
  <c r="H95" i="20"/>
  <c r="G95" i="20"/>
  <c r="F95" i="20"/>
  <c r="E95" i="20"/>
  <c r="D95" i="20"/>
  <c r="H94" i="20"/>
  <c r="G94" i="20"/>
  <c r="F94" i="20"/>
  <c r="E94" i="20"/>
  <c r="D94" i="20"/>
  <c r="H93" i="20"/>
  <c r="G93" i="20"/>
  <c r="F93" i="20"/>
  <c r="E93" i="20"/>
  <c r="D93" i="20"/>
  <c r="H92" i="20"/>
  <c r="G92" i="20"/>
  <c r="F92" i="20"/>
  <c r="E92" i="20"/>
  <c r="D92" i="20"/>
  <c r="H91" i="20"/>
  <c r="G91" i="20"/>
  <c r="F91" i="20"/>
  <c r="E91" i="20"/>
  <c r="D91" i="20"/>
  <c r="H90" i="20"/>
  <c r="G90" i="20"/>
  <c r="F90" i="20"/>
  <c r="E90" i="20"/>
  <c r="D90" i="20"/>
  <c r="H89" i="20"/>
  <c r="G89" i="20"/>
  <c r="F89" i="20"/>
  <c r="E89" i="20"/>
  <c r="D89" i="20"/>
  <c r="H88" i="20"/>
  <c r="G88" i="20"/>
  <c r="F88" i="20"/>
  <c r="E88" i="20"/>
  <c r="D88" i="20"/>
  <c r="H87" i="20"/>
  <c r="G87" i="20"/>
  <c r="F87" i="20"/>
  <c r="E87" i="20"/>
  <c r="D87" i="20"/>
  <c r="H86" i="20"/>
  <c r="G86" i="20"/>
  <c r="F86" i="20"/>
  <c r="E86" i="20"/>
  <c r="D86" i="20"/>
  <c r="H85" i="20"/>
  <c r="G85" i="20"/>
  <c r="F85" i="20"/>
  <c r="E85" i="20"/>
  <c r="D85" i="20"/>
  <c r="H84" i="20"/>
  <c r="G84" i="20"/>
  <c r="F84" i="20"/>
  <c r="E84" i="20"/>
  <c r="D84" i="20"/>
  <c r="H83" i="20"/>
  <c r="G83" i="20"/>
  <c r="F83" i="20"/>
  <c r="E83" i="20"/>
  <c r="D83" i="20"/>
  <c r="H82" i="20"/>
  <c r="G82" i="20"/>
  <c r="F82" i="20"/>
  <c r="E82" i="20"/>
  <c r="D82" i="20"/>
  <c r="H81" i="20"/>
  <c r="G81" i="20"/>
  <c r="F81" i="20"/>
  <c r="E81" i="20"/>
  <c r="D81" i="20"/>
  <c r="H80" i="20"/>
  <c r="G80" i="20"/>
  <c r="F80" i="20"/>
  <c r="E80" i="20"/>
  <c r="D80" i="20"/>
  <c r="H79" i="20"/>
  <c r="G79" i="20"/>
  <c r="F79" i="20"/>
  <c r="E79" i="20"/>
  <c r="D79" i="20"/>
  <c r="H78" i="20"/>
  <c r="G78" i="20"/>
  <c r="F78" i="20"/>
  <c r="E78" i="20"/>
  <c r="D78" i="20"/>
  <c r="H77" i="20"/>
  <c r="G77" i="20"/>
  <c r="F77" i="20"/>
  <c r="E77" i="20"/>
  <c r="D77" i="20"/>
  <c r="H76" i="20"/>
  <c r="G76" i="20"/>
  <c r="F76" i="20"/>
  <c r="E76" i="20"/>
  <c r="D76" i="20"/>
  <c r="H75" i="20"/>
  <c r="G75" i="20"/>
  <c r="F75" i="20"/>
  <c r="E75" i="20"/>
  <c r="D75" i="20"/>
  <c r="H74" i="20"/>
  <c r="G74" i="20"/>
  <c r="F74" i="20"/>
  <c r="E74" i="20"/>
  <c r="D74" i="20"/>
  <c r="H73" i="20"/>
  <c r="G73" i="20"/>
  <c r="F73" i="20"/>
  <c r="E73" i="20"/>
  <c r="D73" i="20"/>
  <c r="H72" i="20"/>
  <c r="G72" i="20"/>
  <c r="F72" i="20"/>
  <c r="E72" i="20"/>
  <c r="D72" i="20"/>
  <c r="H71" i="20"/>
  <c r="G71" i="20"/>
  <c r="F71" i="20"/>
  <c r="E71" i="20"/>
  <c r="D71" i="20"/>
  <c r="H70" i="20"/>
  <c r="G70" i="20"/>
  <c r="F70" i="20"/>
  <c r="E70" i="20"/>
  <c r="D70" i="20"/>
  <c r="H69" i="20"/>
  <c r="G69" i="20"/>
  <c r="F69" i="20"/>
  <c r="E69" i="20"/>
  <c r="D69" i="20"/>
  <c r="H68" i="20"/>
  <c r="G68" i="20"/>
  <c r="F68" i="20"/>
  <c r="E68" i="20"/>
  <c r="D68" i="20"/>
  <c r="H67" i="20"/>
  <c r="G67" i="20"/>
  <c r="F67" i="20"/>
  <c r="E67" i="20"/>
  <c r="D67" i="20"/>
  <c r="H66" i="20"/>
  <c r="G66" i="20"/>
  <c r="F66" i="20"/>
  <c r="E66" i="20"/>
  <c r="D66" i="20"/>
  <c r="H65" i="20"/>
  <c r="G65" i="20"/>
  <c r="F65" i="20"/>
  <c r="E65" i="20"/>
  <c r="D65" i="20"/>
  <c r="H64" i="20"/>
  <c r="G64" i="20"/>
  <c r="F64" i="20"/>
  <c r="E64" i="20"/>
  <c r="D64" i="20"/>
  <c r="H63" i="20"/>
  <c r="G63" i="20"/>
  <c r="F63" i="20"/>
  <c r="E63" i="20"/>
  <c r="D63" i="20"/>
  <c r="H62" i="20"/>
  <c r="G62" i="20"/>
  <c r="F62" i="20"/>
  <c r="E62" i="20"/>
  <c r="D62" i="20"/>
  <c r="H61" i="20"/>
  <c r="G61" i="20"/>
  <c r="F61" i="20"/>
  <c r="E61" i="20"/>
  <c r="D61" i="20"/>
  <c r="H60" i="20"/>
  <c r="G60" i="20"/>
  <c r="F60" i="20"/>
  <c r="E60" i="20"/>
  <c r="D60" i="20"/>
  <c r="H59" i="20"/>
  <c r="G59" i="20"/>
  <c r="F59" i="20"/>
  <c r="E59" i="20"/>
  <c r="D59" i="20"/>
  <c r="H58" i="20"/>
  <c r="G58" i="20"/>
  <c r="F58" i="20"/>
  <c r="E58" i="20"/>
  <c r="D58" i="20"/>
  <c r="H57" i="20"/>
  <c r="G57" i="20"/>
  <c r="F57" i="20"/>
  <c r="E57" i="20"/>
  <c r="D57" i="20"/>
  <c r="H55" i="20"/>
  <c r="H18" i="20" s="1"/>
  <c r="G55" i="20"/>
  <c r="F55" i="20"/>
  <c r="E55" i="20"/>
  <c r="D55" i="20"/>
  <c r="H54" i="20"/>
  <c r="G54" i="20"/>
  <c r="F54" i="20"/>
  <c r="E54" i="20"/>
  <c r="E17" i="20" s="1"/>
  <c r="D54" i="20"/>
  <c r="H53" i="20"/>
  <c r="G53" i="20"/>
  <c r="F53" i="20"/>
  <c r="F16" i="20" s="1"/>
  <c r="E53" i="20"/>
  <c r="D53" i="20"/>
  <c r="H52" i="20"/>
  <c r="G52" i="20"/>
  <c r="G15" i="20" s="1"/>
  <c r="F52" i="20"/>
  <c r="E52" i="20"/>
  <c r="D52" i="20"/>
  <c r="H51" i="20"/>
  <c r="H14" i="20" s="1"/>
  <c r="G51" i="20"/>
  <c r="F51" i="20"/>
  <c r="E51" i="20"/>
  <c r="D51" i="20"/>
  <c r="H50" i="20"/>
  <c r="G50" i="20"/>
  <c r="F50" i="20"/>
  <c r="E50" i="20"/>
  <c r="E13" i="20" s="1"/>
  <c r="D50" i="20"/>
  <c r="H49" i="20"/>
  <c r="G49" i="20"/>
  <c r="F49" i="20"/>
  <c r="F10" i="20" s="1"/>
  <c r="E49" i="20"/>
  <c r="D49" i="20"/>
  <c r="H48" i="20"/>
  <c r="G48" i="20"/>
  <c r="G9" i="20" s="1"/>
  <c r="F48" i="20"/>
  <c r="E48" i="20"/>
  <c r="E9" i="20" s="1"/>
  <c r="D48" i="20"/>
  <c r="H47" i="20"/>
  <c r="H8" i="20" s="1"/>
  <c r="G47" i="20"/>
  <c r="F47" i="20"/>
  <c r="E47" i="20"/>
  <c r="D47" i="20"/>
  <c r="H46" i="20"/>
  <c r="G46" i="20"/>
  <c r="F46" i="20"/>
  <c r="E46" i="20"/>
  <c r="E7" i="20" s="1"/>
  <c r="D46" i="20"/>
  <c r="H45" i="20"/>
  <c r="G45" i="20"/>
  <c r="F45" i="20"/>
  <c r="F6" i="20" s="1"/>
  <c r="E45" i="20"/>
  <c r="D45" i="20"/>
  <c r="H44" i="20"/>
  <c r="G44" i="20"/>
  <c r="G5" i="20" s="1"/>
  <c r="F44" i="20"/>
  <c r="E44" i="20"/>
  <c r="D44" i="20"/>
  <c r="H43" i="20"/>
  <c r="G43" i="20"/>
  <c r="F43" i="20"/>
  <c r="E43" i="20"/>
  <c r="D43" i="20"/>
  <c r="H41" i="20"/>
  <c r="G41" i="20"/>
  <c r="F41" i="20"/>
  <c r="E41" i="20"/>
  <c r="E18" i="20" s="1"/>
  <c r="D41" i="20"/>
  <c r="H40" i="20"/>
  <c r="G40" i="20"/>
  <c r="F40" i="20"/>
  <c r="F17" i="20" s="1"/>
  <c r="E40" i="20"/>
  <c r="D40" i="20"/>
  <c r="H39" i="20"/>
  <c r="G39" i="20"/>
  <c r="G16" i="20" s="1"/>
  <c r="F39" i="20"/>
  <c r="E39" i="20"/>
  <c r="D39" i="20"/>
  <c r="H38" i="20"/>
  <c r="G38" i="20"/>
  <c r="F38" i="20"/>
  <c r="E38" i="20"/>
  <c r="D38" i="20"/>
  <c r="H37" i="20"/>
  <c r="G37" i="20"/>
  <c r="F37" i="20"/>
  <c r="E37" i="20"/>
  <c r="E14" i="20" s="1"/>
  <c r="D37" i="20"/>
  <c r="H36" i="20"/>
  <c r="G36" i="20"/>
  <c r="F36" i="20"/>
  <c r="F13" i="20" s="1"/>
  <c r="E36" i="20"/>
  <c r="D36" i="20"/>
  <c r="H35" i="20"/>
  <c r="G35" i="20"/>
  <c r="F35" i="20"/>
  <c r="E35" i="20"/>
  <c r="D35" i="20"/>
  <c r="H34" i="20"/>
  <c r="G34" i="20"/>
  <c r="F34" i="20"/>
  <c r="E34" i="20"/>
  <c r="D34" i="20"/>
  <c r="H33" i="20"/>
  <c r="G33" i="20"/>
  <c r="F33" i="20"/>
  <c r="E33" i="20"/>
  <c r="D33" i="20"/>
  <c r="H32" i="20"/>
  <c r="G32" i="20"/>
  <c r="F32" i="20"/>
  <c r="E32" i="20"/>
  <c r="D32" i="20"/>
  <c r="H31" i="20"/>
  <c r="G31" i="20"/>
  <c r="F31" i="20"/>
  <c r="E31" i="20"/>
  <c r="D31" i="20"/>
  <c r="H30" i="20"/>
  <c r="G30" i="20"/>
  <c r="F30" i="20"/>
  <c r="E30" i="20"/>
  <c r="D30" i="20"/>
  <c r="H28" i="20"/>
  <c r="G28" i="20"/>
  <c r="F28" i="20"/>
  <c r="E28" i="20"/>
  <c r="H27" i="20"/>
  <c r="G27" i="20"/>
  <c r="F27" i="20"/>
  <c r="E27" i="20"/>
  <c r="H26" i="20"/>
  <c r="G26" i="20"/>
  <c r="F26" i="20"/>
  <c r="E26" i="20"/>
  <c r="H25" i="20"/>
  <c r="G25" i="20"/>
  <c r="F25" i="20"/>
  <c r="E25" i="20"/>
  <c r="D25" i="20" s="1"/>
  <c r="H24" i="20"/>
  <c r="G24" i="20"/>
  <c r="F24" i="20"/>
  <c r="E24" i="20"/>
  <c r="D24" i="20" s="1"/>
  <c r="H23" i="20"/>
  <c r="G23" i="20"/>
  <c r="F23" i="20"/>
  <c r="E23" i="20"/>
  <c r="H22" i="20"/>
  <c r="G22" i="20"/>
  <c r="F22" i="20"/>
  <c r="E22" i="20"/>
  <c r="H21" i="20"/>
  <c r="G21" i="20"/>
  <c r="F21" i="20"/>
  <c r="E21" i="20"/>
  <c r="H20" i="20"/>
  <c r="G20" i="20"/>
  <c r="G29" i="20" s="1"/>
  <c r="F20" i="20"/>
  <c r="F29" i="20" s="1"/>
  <c r="E20" i="20"/>
  <c r="H15" i="20"/>
  <c r="H12" i="20"/>
  <c r="E12" i="20"/>
  <c r="G11" i="20"/>
  <c r="H10" i="20"/>
  <c r="G7" i="20"/>
  <c r="H4" i="20"/>
  <c r="G4" i="20"/>
  <c r="F4" i="20"/>
  <c r="E4" i="20"/>
  <c r="H368" i="19"/>
  <c r="G368" i="19"/>
  <c r="F368" i="19"/>
  <c r="E368" i="19"/>
  <c r="E369" i="19" s="1"/>
  <c r="D368" i="19"/>
  <c r="H367" i="19"/>
  <c r="G367" i="19"/>
  <c r="F367" i="19"/>
  <c r="E367" i="19"/>
  <c r="D367" i="19"/>
  <c r="H366" i="19"/>
  <c r="H369" i="19" s="1"/>
  <c r="G366" i="19"/>
  <c r="F366" i="19"/>
  <c r="E366" i="19"/>
  <c r="D366" i="19"/>
  <c r="H365" i="19"/>
  <c r="G365" i="19"/>
  <c r="F365" i="19"/>
  <c r="E365" i="19"/>
  <c r="D365" i="19"/>
  <c r="H363" i="19"/>
  <c r="G363" i="19"/>
  <c r="F363" i="19"/>
  <c r="E363" i="19"/>
  <c r="D363" i="19"/>
  <c r="H362" i="19"/>
  <c r="H364" i="19" s="1"/>
  <c r="G362" i="19"/>
  <c r="G364" i="19" s="1"/>
  <c r="F362" i="19"/>
  <c r="F364" i="19" s="1"/>
  <c r="E362" i="19"/>
  <c r="E364" i="19" s="1"/>
  <c r="D362" i="19"/>
  <c r="H361" i="19"/>
  <c r="G361" i="19"/>
  <c r="F361" i="19"/>
  <c r="E361" i="19"/>
  <c r="D361" i="19"/>
  <c r="F360" i="19"/>
  <c r="H359" i="19"/>
  <c r="H360" i="19" s="1"/>
  <c r="G359" i="19"/>
  <c r="G360" i="19" s="1"/>
  <c r="F359" i="19"/>
  <c r="E359" i="19"/>
  <c r="E360" i="19" s="1"/>
  <c r="D359" i="19"/>
  <c r="H358" i="19"/>
  <c r="G358" i="19"/>
  <c r="F358" i="19"/>
  <c r="E358" i="19"/>
  <c r="D358" i="19"/>
  <c r="H356" i="19"/>
  <c r="G356" i="19"/>
  <c r="F356" i="19"/>
  <c r="E356" i="19"/>
  <c r="D356" i="19"/>
  <c r="H355" i="19"/>
  <c r="H357" i="19" s="1"/>
  <c r="G355" i="19"/>
  <c r="G357" i="19" s="1"/>
  <c r="F355" i="19"/>
  <c r="E355" i="19"/>
  <c r="E357" i="19" s="1"/>
  <c r="D355" i="19"/>
  <c r="H354" i="19"/>
  <c r="G354" i="19"/>
  <c r="F354" i="19"/>
  <c r="E354" i="19"/>
  <c r="D354" i="19"/>
  <c r="H352" i="19"/>
  <c r="H353" i="19" s="1"/>
  <c r="G352" i="19"/>
  <c r="G353" i="19" s="1"/>
  <c r="F352" i="19"/>
  <c r="F353" i="19" s="1"/>
  <c r="E352" i="19"/>
  <c r="E353" i="19" s="1"/>
  <c r="D353" i="19" s="1"/>
  <c r="D352" i="19"/>
  <c r="H351" i="19"/>
  <c r="G351" i="19"/>
  <c r="F351" i="19"/>
  <c r="E351" i="19"/>
  <c r="D351" i="19"/>
  <c r="H349" i="19"/>
  <c r="G349" i="19"/>
  <c r="F349" i="19"/>
  <c r="E349" i="19"/>
  <c r="D349" i="19"/>
  <c r="H348" i="19"/>
  <c r="H350" i="19" s="1"/>
  <c r="G348" i="19"/>
  <c r="G350" i="19" s="1"/>
  <c r="F348" i="19"/>
  <c r="E348" i="19"/>
  <c r="D348" i="19"/>
  <c r="H347" i="19"/>
  <c r="G347" i="19"/>
  <c r="F347" i="19"/>
  <c r="E347" i="19"/>
  <c r="D347" i="19"/>
  <c r="H345" i="19"/>
  <c r="G345" i="19"/>
  <c r="F345" i="19"/>
  <c r="E345" i="19"/>
  <c r="D345" i="19"/>
  <c r="H344" i="19"/>
  <c r="H346" i="19" s="1"/>
  <c r="G344" i="19"/>
  <c r="G346" i="19" s="1"/>
  <c r="F344" i="19"/>
  <c r="E344" i="19"/>
  <c r="D344" i="19"/>
  <c r="H343" i="19"/>
  <c r="G343" i="19"/>
  <c r="F343" i="19"/>
  <c r="E343" i="19"/>
  <c r="D343" i="19"/>
  <c r="H341" i="19"/>
  <c r="G341" i="19"/>
  <c r="F341" i="19"/>
  <c r="E341" i="19"/>
  <c r="D341" i="19"/>
  <c r="H340" i="19"/>
  <c r="H342" i="19" s="1"/>
  <c r="G340" i="19"/>
  <c r="G342" i="19" s="1"/>
  <c r="F340" i="19"/>
  <c r="E340" i="19"/>
  <c r="D340" i="19"/>
  <c r="H339" i="19"/>
  <c r="G339" i="19"/>
  <c r="F339" i="19"/>
  <c r="E339" i="19"/>
  <c r="D339" i="19"/>
  <c r="H337" i="19"/>
  <c r="G337" i="19"/>
  <c r="F337" i="19"/>
  <c r="E337" i="19"/>
  <c r="D337" i="19"/>
  <c r="H336" i="19"/>
  <c r="G336" i="19"/>
  <c r="F336" i="19"/>
  <c r="E336" i="19"/>
  <c r="D336" i="19"/>
  <c r="H335" i="19"/>
  <c r="G335" i="19"/>
  <c r="F335" i="19"/>
  <c r="E335" i="19"/>
  <c r="D335" i="19"/>
  <c r="H334" i="19"/>
  <c r="G334" i="19"/>
  <c r="F334" i="19"/>
  <c r="E334" i="19"/>
  <c r="D334" i="19"/>
  <c r="H333" i="19"/>
  <c r="H338" i="19" s="1"/>
  <c r="G333" i="19"/>
  <c r="F333" i="19"/>
  <c r="E333" i="19"/>
  <c r="D333" i="19"/>
  <c r="H332" i="19"/>
  <c r="G332" i="19"/>
  <c r="F332" i="19"/>
  <c r="E332" i="19"/>
  <c r="D332" i="19"/>
  <c r="G331" i="19"/>
  <c r="H330" i="19"/>
  <c r="G330" i="19"/>
  <c r="F330" i="19"/>
  <c r="E330" i="19"/>
  <c r="D330" i="19"/>
  <c r="H329" i="19"/>
  <c r="G329" i="19"/>
  <c r="F329" i="19"/>
  <c r="F331" i="19" s="1"/>
  <c r="E329" i="19"/>
  <c r="D329" i="19"/>
  <c r="H328" i="19"/>
  <c r="G328" i="19"/>
  <c r="F328" i="19"/>
  <c r="E328" i="19"/>
  <c r="D328" i="19"/>
  <c r="G327" i="19"/>
  <c r="H326" i="19"/>
  <c r="G326" i="19"/>
  <c r="F326" i="19"/>
  <c r="E326" i="19"/>
  <c r="D326" i="19"/>
  <c r="H325" i="19"/>
  <c r="G325" i="19"/>
  <c r="F325" i="19"/>
  <c r="F327" i="19" s="1"/>
  <c r="E325" i="19"/>
  <c r="D325" i="19"/>
  <c r="H324" i="19"/>
  <c r="G324" i="19"/>
  <c r="F324" i="19"/>
  <c r="E324" i="19"/>
  <c r="D324" i="19"/>
  <c r="H322" i="19"/>
  <c r="G322" i="19"/>
  <c r="F322" i="19"/>
  <c r="E322" i="19"/>
  <c r="D322" i="19"/>
  <c r="H321" i="19"/>
  <c r="G321" i="19"/>
  <c r="F321" i="19"/>
  <c r="E321" i="19"/>
  <c r="D321" i="19"/>
  <c r="H320" i="19"/>
  <c r="G320" i="19"/>
  <c r="F320" i="19"/>
  <c r="E320" i="19"/>
  <c r="D320" i="19"/>
  <c r="H319" i="19"/>
  <c r="G319" i="19"/>
  <c r="G323" i="19" s="1"/>
  <c r="F319" i="19"/>
  <c r="E319" i="19"/>
  <c r="D319" i="19"/>
  <c r="H318" i="19"/>
  <c r="G318" i="19"/>
  <c r="F318" i="19"/>
  <c r="E318" i="19"/>
  <c r="D318" i="19"/>
  <c r="H316" i="19"/>
  <c r="G316" i="19"/>
  <c r="F316" i="19"/>
  <c r="F317" i="19" s="1"/>
  <c r="E316" i="19"/>
  <c r="D316" i="19"/>
  <c r="H315" i="19"/>
  <c r="H317" i="19" s="1"/>
  <c r="G315" i="19"/>
  <c r="G317" i="19" s="1"/>
  <c r="F315" i="19"/>
  <c r="E315" i="19"/>
  <c r="E317" i="19" s="1"/>
  <c r="D315" i="19"/>
  <c r="H314" i="19"/>
  <c r="G314" i="19"/>
  <c r="F314" i="19"/>
  <c r="E314" i="19"/>
  <c r="D314" i="19"/>
  <c r="H312" i="19"/>
  <c r="G312" i="19"/>
  <c r="F312" i="19"/>
  <c r="E312" i="19"/>
  <c r="D312" i="19"/>
  <c r="H311" i="19"/>
  <c r="G311" i="19"/>
  <c r="F311" i="19"/>
  <c r="E311" i="19"/>
  <c r="D311" i="19"/>
  <c r="H310" i="19"/>
  <c r="G310" i="19"/>
  <c r="F310" i="19"/>
  <c r="E310" i="19"/>
  <c r="D310" i="19"/>
  <c r="H309" i="19"/>
  <c r="G309" i="19"/>
  <c r="F309" i="19"/>
  <c r="E309" i="19"/>
  <c r="D309" i="19"/>
  <c r="H308" i="19"/>
  <c r="G308" i="19"/>
  <c r="F308" i="19"/>
  <c r="E308" i="19"/>
  <c r="D308" i="19"/>
  <c r="H306" i="19"/>
  <c r="G306" i="19"/>
  <c r="F306" i="19"/>
  <c r="E306" i="19"/>
  <c r="D306" i="19"/>
  <c r="H305" i="19"/>
  <c r="G305" i="19"/>
  <c r="F305" i="19"/>
  <c r="E305" i="19"/>
  <c r="E307" i="19" s="1"/>
  <c r="D305" i="19"/>
  <c r="H304" i="19"/>
  <c r="G304" i="19"/>
  <c r="F304" i="19"/>
  <c r="E304" i="19"/>
  <c r="D304" i="19"/>
  <c r="H302" i="19"/>
  <c r="G302" i="19"/>
  <c r="F302" i="19"/>
  <c r="E302" i="19"/>
  <c r="D302" i="19"/>
  <c r="H301" i="19"/>
  <c r="G301" i="19"/>
  <c r="G303" i="19" s="1"/>
  <c r="F301" i="19"/>
  <c r="E301" i="19"/>
  <c r="D301" i="19"/>
  <c r="H300" i="19"/>
  <c r="H303" i="19" s="1"/>
  <c r="G300" i="19"/>
  <c r="F300" i="19"/>
  <c r="E300" i="19"/>
  <c r="E12" i="19" s="1"/>
  <c r="D300" i="19"/>
  <c r="H299" i="19"/>
  <c r="G299" i="19"/>
  <c r="F299" i="19"/>
  <c r="E299" i="19"/>
  <c r="D299" i="19"/>
  <c r="H297" i="19"/>
  <c r="G297" i="19"/>
  <c r="F297" i="19"/>
  <c r="E297" i="19"/>
  <c r="D297" i="19"/>
  <c r="H296" i="19"/>
  <c r="H298" i="19" s="1"/>
  <c r="G296" i="19"/>
  <c r="F296" i="19"/>
  <c r="F298" i="19" s="1"/>
  <c r="E296" i="19"/>
  <c r="D296" i="19"/>
  <c r="H295" i="19"/>
  <c r="G295" i="19"/>
  <c r="F295" i="19"/>
  <c r="E295" i="19"/>
  <c r="D295" i="19"/>
  <c r="H293" i="19"/>
  <c r="G293" i="19"/>
  <c r="F293" i="19"/>
  <c r="E293" i="19"/>
  <c r="D293" i="19"/>
  <c r="H292" i="19"/>
  <c r="G292" i="19"/>
  <c r="F292" i="19"/>
  <c r="E292" i="19"/>
  <c r="D292" i="19"/>
  <c r="H291" i="19"/>
  <c r="G291" i="19"/>
  <c r="F291" i="19"/>
  <c r="E291" i="19"/>
  <c r="D291" i="19"/>
  <c r="H290" i="19"/>
  <c r="G290" i="19"/>
  <c r="F290" i="19"/>
  <c r="E290" i="19"/>
  <c r="D290" i="19"/>
  <c r="H289" i="19"/>
  <c r="G289" i="19"/>
  <c r="F289" i="19"/>
  <c r="E289" i="19"/>
  <c r="D289" i="19"/>
  <c r="H288" i="19"/>
  <c r="G288" i="19"/>
  <c r="F288" i="19"/>
  <c r="E288" i="19"/>
  <c r="D288" i="19"/>
  <c r="H287" i="19"/>
  <c r="G287" i="19"/>
  <c r="F287" i="19"/>
  <c r="E287" i="19"/>
  <c r="D287" i="19"/>
  <c r="H285" i="19"/>
  <c r="G285" i="19"/>
  <c r="F285" i="19"/>
  <c r="E285" i="19"/>
  <c r="D285" i="19"/>
  <c r="H284" i="19"/>
  <c r="G284" i="19"/>
  <c r="F284" i="19"/>
  <c r="E284" i="19"/>
  <c r="D284" i="19"/>
  <c r="H283" i="19"/>
  <c r="G283" i="19"/>
  <c r="F283" i="19"/>
  <c r="E283" i="19"/>
  <c r="D283" i="19"/>
  <c r="H282" i="19"/>
  <c r="G282" i="19"/>
  <c r="F282" i="19"/>
  <c r="E282" i="19"/>
  <c r="D282" i="19"/>
  <c r="H281" i="19"/>
  <c r="G281" i="19"/>
  <c r="F281" i="19"/>
  <c r="E281" i="19"/>
  <c r="D281" i="19"/>
  <c r="H280" i="19"/>
  <c r="G280" i="19"/>
  <c r="G286" i="19" s="1"/>
  <c r="F280" i="19"/>
  <c r="F286" i="19" s="1"/>
  <c r="E280" i="19"/>
  <c r="D280" i="19"/>
  <c r="H279" i="19"/>
  <c r="G279" i="19"/>
  <c r="F279" i="19"/>
  <c r="E279" i="19"/>
  <c r="D279" i="19"/>
  <c r="H277" i="19"/>
  <c r="G277" i="19"/>
  <c r="F277" i="19"/>
  <c r="E277" i="19"/>
  <c r="D277" i="19"/>
  <c r="H276" i="19"/>
  <c r="G276" i="19"/>
  <c r="F276" i="19"/>
  <c r="E276" i="19"/>
  <c r="D276" i="19"/>
  <c r="H275" i="19"/>
  <c r="G275" i="19"/>
  <c r="F275" i="19"/>
  <c r="E275" i="19"/>
  <c r="D275" i="19"/>
  <c r="H274" i="19"/>
  <c r="G274" i="19"/>
  <c r="F274" i="19"/>
  <c r="E274" i="19"/>
  <c r="D274" i="19"/>
  <c r="H273" i="19"/>
  <c r="G273" i="19"/>
  <c r="F273" i="19"/>
  <c r="E273" i="19"/>
  <c r="D273" i="19"/>
  <c r="H271" i="19"/>
  <c r="G271" i="19"/>
  <c r="F271" i="19"/>
  <c r="E271" i="19"/>
  <c r="D271" i="19"/>
  <c r="H270" i="19"/>
  <c r="G270" i="19"/>
  <c r="F270" i="19"/>
  <c r="E270" i="19"/>
  <c r="D270" i="19"/>
  <c r="H269" i="19"/>
  <c r="G269" i="19"/>
  <c r="F269" i="19"/>
  <c r="E269" i="19"/>
  <c r="D269" i="19"/>
  <c r="H268" i="19"/>
  <c r="G268" i="19"/>
  <c r="F268" i="19"/>
  <c r="E268" i="19"/>
  <c r="D268" i="19"/>
  <c r="H267" i="19"/>
  <c r="G267" i="19"/>
  <c r="F267" i="19"/>
  <c r="E267" i="19"/>
  <c r="D267" i="19"/>
  <c r="H266" i="19"/>
  <c r="G266" i="19"/>
  <c r="F266" i="19"/>
  <c r="E266" i="19"/>
  <c r="D266" i="19"/>
  <c r="H265" i="19"/>
  <c r="G265" i="19"/>
  <c r="F265" i="19"/>
  <c r="E265" i="19"/>
  <c r="D265" i="19"/>
  <c r="H263" i="19"/>
  <c r="G263" i="19"/>
  <c r="F263" i="19"/>
  <c r="E263" i="19"/>
  <c r="D263" i="19"/>
  <c r="H262" i="19"/>
  <c r="G262" i="19"/>
  <c r="F262" i="19"/>
  <c r="E262" i="19"/>
  <c r="D262" i="19"/>
  <c r="H261" i="19"/>
  <c r="G261" i="19"/>
  <c r="F261" i="19"/>
  <c r="E261" i="19"/>
  <c r="D261" i="19"/>
  <c r="H260" i="19"/>
  <c r="G260" i="19"/>
  <c r="F260" i="19"/>
  <c r="E260" i="19"/>
  <c r="D260" i="19"/>
  <c r="H259" i="19"/>
  <c r="G259" i="19"/>
  <c r="F259" i="19"/>
  <c r="E259" i="19"/>
  <c r="D259" i="19"/>
  <c r="H258" i="19"/>
  <c r="G258" i="19"/>
  <c r="F258" i="19"/>
  <c r="F264" i="19" s="1"/>
  <c r="E258" i="19"/>
  <c r="D258" i="19"/>
  <c r="H257" i="19"/>
  <c r="G257" i="19"/>
  <c r="F257" i="19"/>
  <c r="E257" i="19"/>
  <c r="D257" i="19"/>
  <c r="H255" i="19"/>
  <c r="G255" i="19"/>
  <c r="F255" i="19"/>
  <c r="E255" i="19"/>
  <c r="D255" i="19"/>
  <c r="H254" i="19"/>
  <c r="G254" i="19"/>
  <c r="F254" i="19"/>
  <c r="E254" i="19"/>
  <c r="D254" i="19"/>
  <c r="H253" i="19"/>
  <c r="G253" i="19"/>
  <c r="F253" i="19"/>
  <c r="E253" i="19"/>
  <c r="D253" i="19"/>
  <c r="H252" i="19"/>
  <c r="G252" i="19"/>
  <c r="F252" i="19"/>
  <c r="E252" i="19"/>
  <c r="D252" i="19"/>
  <c r="H251" i="19"/>
  <c r="G251" i="19"/>
  <c r="F251" i="19"/>
  <c r="E251" i="19"/>
  <c r="D251" i="19"/>
  <c r="H250" i="19"/>
  <c r="G250" i="19"/>
  <c r="F250" i="19"/>
  <c r="F256" i="19" s="1"/>
  <c r="E250" i="19"/>
  <c r="D250" i="19"/>
  <c r="H249" i="19"/>
  <c r="G249" i="19"/>
  <c r="F249" i="19"/>
  <c r="E249" i="19"/>
  <c r="D249" i="19"/>
  <c r="H247" i="19"/>
  <c r="G247" i="19"/>
  <c r="F247" i="19"/>
  <c r="E247" i="19"/>
  <c r="D247" i="19"/>
  <c r="H246" i="19"/>
  <c r="G246" i="19"/>
  <c r="F246" i="19"/>
  <c r="F248" i="19" s="1"/>
  <c r="E246" i="19"/>
  <c r="D246" i="19"/>
  <c r="H245" i="19"/>
  <c r="G245" i="19"/>
  <c r="F245" i="19"/>
  <c r="E245" i="19"/>
  <c r="D245" i="19"/>
  <c r="H244" i="19"/>
  <c r="H248" i="19" s="1"/>
  <c r="G244" i="19"/>
  <c r="F244" i="19"/>
  <c r="E244" i="19"/>
  <c r="D244" i="19"/>
  <c r="H243" i="19"/>
  <c r="G243" i="19"/>
  <c r="F243" i="19"/>
  <c r="E243" i="19"/>
  <c r="E248" i="19" s="1"/>
  <c r="D243" i="19"/>
  <c r="H242" i="19"/>
  <c r="G242" i="19"/>
  <c r="F242" i="19"/>
  <c r="E242" i="19"/>
  <c r="D242" i="19"/>
  <c r="H240" i="19"/>
  <c r="G240" i="19"/>
  <c r="F240" i="19"/>
  <c r="E240" i="19"/>
  <c r="D240" i="19"/>
  <c r="H239" i="19"/>
  <c r="G239" i="19"/>
  <c r="F239" i="19"/>
  <c r="E239" i="19"/>
  <c r="D239" i="19"/>
  <c r="H238" i="19"/>
  <c r="G238" i="19"/>
  <c r="F238" i="19"/>
  <c r="E238" i="19"/>
  <c r="D238" i="19"/>
  <c r="H237" i="19"/>
  <c r="G237" i="19"/>
  <c r="F237" i="19"/>
  <c r="E237" i="19"/>
  <c r="D237" i="19"/>
  <c r="H236" i="19"/>
  <c r="G236" i="19"/>
  <c r="F236" i="19"/>
  <c r="E236" i="19"/>
  <c r="D236" i="19"/>
  <c r="H235" i="19"/>
  <c r="G235" i="19"/>
  <c r="F235" i="19"/>
  <c r="E235" i="19"/>
  <c r="D235" i="19"/>
  <c r="H234" i="19"/>
  <c r="G234" i="19"/>
  <c r="F234" i="19"/>
  <c r="E234" i="19"/>
  <c r="D234" i="19"/>
  <c r="H232" i="19"/>
  <c r="G232" i="19"/>
  <c r="F232" i="19"/>
  <c r="E232" i="19"/>
  <c r="D232" i="19"/>
  <c r="H231" i="19"/>
  <c r="G231" i="19"/>
  <c r="G233" i="19" s="1"/>
  <c r="F231" i="19"/>
  <c r="E231" i="19"/>
  <c r="D231" i="19"/>
  <c r="H230" i="19"/>
  <c r="G230" i="19"/>
  <c r="F230" i="19"/>
  <c r="E230" i="19"/>
  <c r="D230" i="19"/>
  <c r="H229" i="19"/>
  <c r="G229" i="19"/>
  <c r="F229" i="19"/>
  <c r="E229" i="19"/>
  <c r="D229" i="19"/>
  <c r="H227" i="19"/>
  <c r="G227" i="19"/>
  <c r="F227" i="19"/>
  <c r="E227" i="19"/>
  <c r="D227" i="19"/>
  <c r="H226" i="19"/>
  <c r="G226" i="19"/>
  <c r="F226" i="19"/>
  <c r="E226" i="19"/>
  <c r="D226" i="19"/>
  <c r="H225" i="19"/>
  <c r="G225" i="19"/>
  <c r="F225" i="19"/>
  <c r="E225" i="19"/>
  <c r="D225" i="19"/>
  <c r="H224" i="19"/>
  <c r="G224" i="19"/>
  <c r="F224" i="19"/>
  <c r="F228" i="19" s="1"/>
  <c r="E224" i="19"/>
  <c r="D224" i="19"/>
  <c r="H223" i="19"/>
  <c r="G223" i="19"/>
  <c r="F223" i="19"/>
  <c r="E223" i="19"/>
  <c r="D223" i="19"/>
  <c r="H221" i="19"/>
  <c r="G221" i="19"/>
  <c r="F221" i="19"/>
  <c r="E221" i="19"/>
  <c r="D221" i="19"/>
  <c r="H220" i="19"/>
  <c r="G220" i="19"/>
  <c r="F220" i="19"/>
  <c r="E220" i="19"/>
  <c r="D220" i="19"/>
  <c r="H219" i="19"/>
  <c r="G219" i="19"/>
  <c r="F219" i="19"/>
  <c r="E219" i="19"/>
  <c r="D219" i="19"/>
  <c r="H218" i="19"/>
  <c r="G218" i="19"/>
  <c r="F218" i="19"/>
  <c r="E218" i="19"/>
  <c r="D218" i="19"/>
  <c r="H217" i="19"/>
  <c r="G217" i="19"/>
  <c r="F217" i="19"/>
  <c r="E217" i="19"/>
  <c r="E222" i="19" s="1"/>
  <c r="D217" i="19"/>
  <c r="H216" i="19"/>
  <c r="G216" i="19"/>
  <c r="F216" i="19"/>
  <c r="F222" i="19" s="1"/>
  <c r="E216" i="19"/>
  <c r="D216" i="19"/>
  <c r="H215" i="19"/>
  <c r="G215" i="19"/>
  <c r="F215" i="19"/>
  <c r="E215" i="19"/>
  <c r="D215" i="19"/>
  <c r="H213" i="19"/>
  <c r="G213" i="19"/>
  <c r="F213" i="19"/>
  <c r="E213" i="19"/>
  <c r="D213" i="19"/>
  <c r="H212" i="19"/>
  <c r="G212" i="19"/>
  <c r="F212" i="19"/>
  <c r="E212" i="19"/>
  <c r="D212" i="19"/>
  <c r="H211" i="19"/>
  <c r="G211" i="19"/>
  <c r="F211" i="19"/>
  <c r="E211" i="19"/>
  <c r="D211" i="19"/>
  <c r="H210" i="19"/>
  <c r="G210" i="19"/>
  <c r="F210" i="19"/>
  <c r="E210" i="19"/>
  <c r="D210" i="19"/>
  <c r="H209" i="19"/>
  <c r="G209" i="19"/>
  <c r="F209" i="19"/>
  <c r="E209" i="19"/>
  <c r="D209" i="19"/>
  <c r="H208" i="19"/>
  <c r="G208" i="19"/>
  <c r="F208" i="19"/>
  <c r="E208" i="19"/>
  <c r="D208" i="19"/>
  <c r="H207" i="19"/>
  <c r="G207" i="19"/>
  <c r="F207" i="19"/>
  <c r="E207" i="19"/>
  <c r="D207" i="19"/>
  <c r="H205" i="19"/>
  <c r="G205" i="19"/>
  <c r="F205" i="19"/>
  <c r="E205" i="19"/>
  <c r="D205" i="19"/>
  <c r="H204" i="19"/>
  <c r="G204" i="19"/>
  <c r="F204" i="19"/>
  <c r="E204" i="19"/>
  <c r="D204" i="19"/>
  <c r="H203" i="19"/>
  <c r="G203" i="19"/>
  <c r="F203" i="19"/>
  <c r="E203" i="19"/>
  <c r="D203" i="19"/>
  <c r="H202" i="19"/>
  <c r="G202" i="19"/>
  <c r="F202" i="19"/>
  <c r="E202" i="19"/>
  <c r="D202" i="19"/>
  <c r="H201" i="19"/>
  <c r="G201" i="19"/>
  <c r="F201" i="19"/>
  <c r="E201" i="19"/>
  <c r="D201" i="19"/>
  <c r="H200" i="19"/>
  <c r="G200" i="19"/>
  <c r="F200" i="19"/>
  <c r="E200" i="19"/>
  <c r="D200" i="19"/>
  <c r="H199" i="19"/>
  <c r="G199" i="19"/>
  <c r="F199" i="19"/>
  <c r="F206" i="19" s="1"/>
  <c r="E199" i="19"/>
  <c r="D199" i="19"/>
  <c r="H198" i="19"/>
  <c r="G198" i="19"/>
  <c r="F198" i="19"/>
  <c r="E198" i="19"/>
  <c r="D198" i="19"/>
  <c r="H196" i="19"/>
  <c r="G196" i="19"/>
  <c r="F196" i="19"/>
  <c r="E196" i="19"/>
  <c r="D196" i="19"/>
  <c r="H195" i="19"/>
  <c r="G195" i="19"/>
  <c r="F195" i="19"/>
  <c r="E195" i="19"/>
  <c r="D195" i="19"/>
  <c r="H194" i="19"/>
  <c r="G194" i="19"/>
  <c r="F194" i="19"/>
  <c r="E194" i="19"/>
  <c r="D194" i="19"/>
  <c r="H193" i="19"/>
  <c r="G193" i="19"/>
  <c r="F193" i="19"/>
  <c r="E193" i="19"/>
  <c r="D193" i="19"/>
  <c r="H192" i="19"/>
  <c r="G192" i="19"/>
  <c r="F192" i="19"/>
  <c r="E192" i="19"/>
  <c r="D192" i="19"/>
  <c r="H191" i="19"/>
  <c r="G191" i="19"/>
  <c r="F191" i="19"/>
  <c r="E191" i="19"/>
  <c r="E197" i="19" s="1"/>
  <c r="D191" i="19"/>
  <c r="H190" i="19"/>
  <c r="G190" i="19"/>
  <c r="F190" i="19"/>
  <c r="F197" i="19" s="1"/>
  <c r="E190" i="19"/>
  <c r="D190" i="19"/>
  <c r="H189" i="19"/>
  <c r="G189" i="19"/>
  <c r="F189" i="19"/>
  <c r="E189" i="19"/>
  <c r="D189" i="19"/>
  <c r="H187" i="19"/>
  <c r="G187" i="19"/>
  <c r="F187" i="19"/>
  <c r="E187" i="19"/>
  <c r="D187" i="19"/>
  <c r="H186" i="19"/>
  <c r="G186" i="19"/>
  <c r="F186" i="19"/>
  <c r="E186" i="19"/>
  <c r="D186" i="19"/>
  <c r="H185" i="19"/>
  <c r="G185" i="19"/>
  <c r="F185" i="19"/>
  <c r="E185" i="19"/>
  <c r="D185" i="19"/>
  <c r="H184" i="19"/>
  <c r="G184" i="19"/>
  <c r="F184" i="19"/>
  <c r="E184" i="19"/>
  <c r="D184" i="19"/>
  <c r="H183" i="19"/>
  <c r="G183" i="19"/>
  <c r="F183" i="19"/>
  <c r="E183" i="19"/>
  <c r="D183" i="19"/>
  <c r="H182" i="19"/>
  <c r="G182" i="19"/>
  <c r="F182" i="19"/>
  <c r="E182" i="19"/>
  <c r="D182" i="19"/>
  <c r="H181" i="19"/>
  <c r="G181" i="19"/>
  <c r="F181" i="19"/>
  <c r="E181" i="19"/>
  <c r="D181" i="19"/>
  <c r="H180" i="19"/>
  <c r="G180" i="19"/>
  <c r="F180" i="19"/>
  <c r="E180" i="19"/>
  <c r="D180" i="19"/>
  <c r="H179" i="19"/>
  <c r="G179" i="19"/>
  <c r="F179" i="19"/>
  <c r="E179" i="19"/>
  <c r="D179" i="19"/>
  <c r="H178" i="19"/>
  <c r="G178" i="19"/>
  <c r="F178" i="19"/>
  <c r="E178" i="19"/>
  <c r="D178" i="19"/>
  <c r="H176" i="19"/>
  <c r="G176" i="19"/>
  <c r="F176" i="19"/>
  <c r="E176" i="19"/>
  <c r="D176" i="19"/>
  <c r="H175" i="19"/>
  <c r="G175" i="19"/>
  <c r="F175" i="19"/>
  <c r="E175" i="19"/>
  <c r="D175" i="19"/>
  <c r="H174" i="19"/>
  <c r="G174" i="19"/>
  <c r="F174" i="19"/>
  <c r="E174" i="19"/>
  <c r="D174" i="19"/>
  <c r="H173" i="19"/>
  <c r="G173" i="19"/>
  <c r="F173" i="19"/>
  <c r="E173" i="19"/>
  <c r="D173" i="19"/>
  <c r="H172" i="19"/>
  <c r="G172" i="19"/>
  <c r="F172" i="19"/>
  <c r="E172" i="19"/>
  <c r="D172" i="19"/>
  <c r="H171" i="19"/>
  <c r="G171" i="19"/>
  <c r="F171" i="19"/>
  <c r="E171" i="19"/>
  <c r="D171" i="19"/>
  <c r="H170" i="19"/>
  <c r="G170" i="19"/>
  <c r="F170" i="19"/>
  <c r="E170" i="19"/>
  <c r="D170" i="19"/>
  <c r="H169" i="19"/>
  <c r="G169" i="19"/>
  <c r="F169" i="19"/>
  <c r="E169" i="19"/>
  <c r="D169" i="19"/>
  <c r="H168" i="19"/>
  <c r="G168" i="19"/>
  <c r="F168" i="19"/>
  <c r="E168" i="19"/>
  <c r="D168" i="19"/>
  <c r="H167" i="19"/>
  <c r="G167" i="19"/>
  <c r="G177" i="19" s="1"/>
  <c r="F167" i="19"/>
  <c r="E167" i="19"/>
  <c r="D167" i="19"/>
  <c r="H166" i="19"/>
  <c r="H177" i="19" s="1"/>
  <c r="G166" i="19"/>
  <c r="F166" i="19"/>
  <c r="E166" i="19"/>
  <c r="D166" i="19"/>
  <c r="H165" i="19"/>
  <c r="G165" i="19"/>
  <c r="F165" i="19"/>
  <c r="E165" i="19"/>
  <c r="D165" i="19"/>
  <c r="H163" i="19"/>
  <c r="G163" i="19"/>
  <c r="F163" i="19"/>
  <c r="E163" i="19"/>
  <c r="D163" i="19"/>
  <c r="H162" i="19"/>
  <c r="G162" i="19"/>
  <c r="F162" i="19"/>
  <c r="E162" i="19"/>
  <c r="D162" i="19"/>
  <c r="H161" i="19"/>
  <c r="G161" i="19"/>
  <c r="F161" i="19"/>
  <c r="E161" i="19"/>
  <c r="D161" i="19"/>
  <c r="H160" i="19"/>
  <c r="G160" i="19"/>
  <c r="F160" i="19"/>
  <c r="F164" i="19" s="1"/>
  <c r="E160" i="19"/>
  <c r="D160" i="19"/>
  <c r="H159" i="19"/>
  <c r="G159" i="19"/>
  <c r="F159" i="19"/>
  <c r="E159" i="19"/>
  <c r="D159" i="19"/>
  <c r="H157" i="19"/>
  <c r="G157" i="19"/>
  <c r="F157" i="19"/>
  <c r="E157" i="19"/>
  <c r="D157" i="19"/>
  <c r="H156" i="19"/>
  <c r="G156" i="19"/>
  <c r="F156" i="19"/>
  <c r="F158" i="19" s="1"/>
  <c r="E156" i="19"/>
  <c r="D156" i="19"/>
  <c r="H155" i="19"/>
  <c r="G155" i="19"/>
  <c r="G158" i="19" s="1"/>
  <c r="F155" i="19"/>
  <c r="E155" i="19"/>
  <c r="D155" i="19"/>
  <c r="H154" i="19"/>
  <c r="G154" i="19"/>
  <c r="F154" i="19"/>
  <c r="E154" i="19"/>
  <c r="D154" i="19"/>
  <c r="H152" i="19"/>
  <c r="G152" i="19"/>
  <c r="F152" i="19"/>
  <c r="E152" i="19"/>
  <c r="D152" i="19"/>
  <c r="H151" i="19"/>
  <c r="G151" i="19"/>
  <c r="F151" i="19"/>
  <c r="E151" i="19"/>
  <c r="D151" i="19"/>
  <c r="H150" i="19"/>
  <c r="G150" i="19"/>
  <c r="F150" i="19"/>
  <c r="E150" i="19"/>
  <c r="D150" i="19"/>
  <c r="H149" i="19"/>
  <c r="G149" i="19"/>
  <c r="F149" i="19"/>
  <c r="E149" i="19"/>
  <c r="D149" i="19"/>
  <c r="H148" i="19"/>
  <c r="G148" i="19"/>
  <c r="F148" i="19"/>
  <c r="E148" i="19"/>
  <c r="D148" i="19"/>
  <c r="H147" i="19"/>
  <c r="G147" i="19"/>
  <c r="F147" i="19"/>
  <c r="E147" i="19"/>
  <c r="D147" i="19"/>
  <c r="H146" i="19"/>
  <c r="G146" i="19"/>
  <c r="F146" i="19"/>
  <c r="E146" i="19"/>
  <c r="D146" i="19"/>
  <c r="H145" i="19"/>
  <c r="G145" i="19"/>
  <c r="F145" i="19"/>
  <c r="E145" i="19"/>
  <c r="D145" i="19"/>
  <c r="H144" i="19"/>
  <c r="G144" i="19"/>
  <c r="F144" i="19"/>
  <c r="E144" i="19"/>
  <c r="D144" i="19"/>
  <c r="H143" i="19"/>
  <c r="G143" i="19"/>
  <c r="F143" i="19"/>
  <c r="E143" i="19"/>
  <c r="D143" i="19"/>
  <c r="H142" i="19"/>
  <c r="G142" i="19"/>
  <c r="F142" i="19"/>
  <c r="E142" i="19"/>
  <c r="D142" i="19"/>
  <c r="H141" i="19"/>
  <c r="G141" i="19"/>
  <c r="F141" i="19"/>
  <c r="E141" i="19"/>
  <c r="D141" i="19"/>
  <c r="H140" i="19"/>
  <c r="G140" i="19"/>
  <c r="F140" i="19"/>
  <c r="E140" i="19"/>
  <c r="D140" i="19"/>
  <c r="H138" i="19"/>
  <c r="G138" i="19"/>
  <c r="F138" i="19"/>
  <c r="E138" i="19"/>
  <c r="D138" i="19"/>
  <c r="H137" i="19"/>
  <c r="G137" i="19"/>
  <c r="G139" i="19" s="1"/>
  <c r="F137" i="19"/>
  <c r="E137" i="19"/>
  <c r="D137" i="19"/>
  <c r="H136" i="19"/>
  <c r="G136" i="19"/>
  <c r="F136" i="19"/>
  <c r="E136" i="19"/>
  <c r="D136" i="19"/>
  <c r="H135" i="19"/>
  <c r="G135" i="19"/>
  <c r="F135" i="19"/>
  <c r="E135" i="19"/>
  <c r="E139" i="19" s="1"/>
  <c r="D135" i="19"/>
  <c r="H134" i="19"/>
  <c r="G134" i="19"/>
  <c r="F134" i="19"/>
  <c r="F139" i="19" s="1"/>
  <c r="E134" i="19"/>
  <c r="D134" i="19"/>
  <c r="H133" i="19"/>
  <c r="G133" i="19"/>
  <c r="F133" i="19"/>
  <c r="E133" i="19"/>
  <c r="D133" i="19"/>
  <c r="H131" i="19"/>
  <c r="G131" i="19"/>
  <c r="F131" i="19"/>
  <c r="E131" i="19"/>
  <c r="D131" i="19"/>
  <c r="H130" i="19"/>
  <c r="G130" i="19"/>
  <c r="F130" i="19"/>
  <c r="E130" i="19"/>
  <c r="D130" i="19"/>
  <c r="H129" i="19"/>
  <c r="G129" i="19"/>
  <c r="F129" i="19"/>
  <c r="E129" i="19"/>
  <c r="D129" i="19"/>
  <c r="H128" i="19"/>
  <c r="G128" i="19"/>
  <c r="G132" i="19" s="1"/>
  <c r="F128" i="19"/>
  <c r="E128" i="19"/>
  <c r="D128" i="19"/>
  <c r="H127" i="19"/>
  <c r="G127" i="19"/>
  <c r="F127" i="19"/>
  <c r="E127" i="19"/>
  <c r="D127" i="19"/>
  <c r="H125" i="19"/>
  <c r="G125" i="19"/>
  <c r="F125" i="19"/>
  <c r="E125" i="19"/>
  <c r="D125" i="19"/>
  <c r="H124" i="19"/>
  <c r="G124" i="19"/>
  <c r="F124" i="19"/>
  <c r="E124" i="19"/>
  <c r="D124" i="19"/>
  <c r="H123" i="19"/>
  <c r="G123" i="19"/>
  <c r="F123" i="19"/>
  <c r="E123" i="19"/>
  <c r="D123" i="19"/>
  <c r="H122" i="19"/>
  <c r="G122" i="19"/>
  <c r="F122" i="19"/>
  <c r="E122" i="19"/>
  <c r="D122" i="19"/>
  <c r="H121" i="19"/>
  <c r="G121" i="19"/>
  <c r="F121" i="19"/>
  <c r="E121" i="19"/>
  <c r="D121" i="19"/>
  <c r="H120" i="19"/>
  <c r="G120" i="19"/>
  <c r="F120" i="19"/>
  <c r="E120" i="19"/>
  <c r="D120" i="19"/>
  <c r="H119" i="19"/>
  <c r="G119" i="19"/>
  <c r="F119" i="19"/>
  <c r="E119" i="19"/>
  <c r="D119" i="19"/>
  <c r="H118" i="19"/>
  <c r="G118" i="19"/>
  <c r="F118" i="19"/>
  <c r="E118" i="19"/>
  <c r="D118" i="19"/>
  <c r="H117" i="19"/>
  <c r="G117" i="19"/>
  <c r="F117" i="19"/>
  <c r="E117" i="19"/>
  <c r="D117" i="19"/>
  <c r="H116" i="19"/>
  <c r="G116" i="19"/>
  <c r="F116" i="19"/>
  <c r="E116" i="19"/>
  <c r="D116" i="19"/>
  <c r="H115" i="19"/>
  <c r="G115" i="19"/>
  <c r="F115" i="19"/>
  <c r="E115" i="19"/>
  <c r="D115" i="19"/>
  <c r="H114" i="19"/>
  <c r="G114" i="19"/>
  <c r="F114" i="19"/>
  <c r="E114" i="19"/>
  <c r="D114" i="19"/>
  <c r="H113" i="19"/>
  <c r="G113" i="19"/>
  <c r="F113" i="19"/>
  <c r="E113" i="19"/>
  <c r="D113" i="19"/>
  <c r="H112" i="19"/>
  <c r="G112" i="19"/>
  <c r="F112" i="19"/>
  <c r="E112" i="19"/>
  <c r="D112" i="19"/>
  <c r="H111" i="19"/>
  <c r="G111" i="19"/>
  <c r="F111" i="19"/>
  <c r="E111" i="19"/>
  <c r="D111" i="19"/>
  <c r="H110" i="19"/>
  <c r="G110" i="19"/>
  <c r="F110" i="19"/>
  <c r="E110" i="19"/>
  <c r="D110" i="19"/>
  <c r="H109" i="19"/>
  <c r="G109" i="19"/>
  <c r="F109" i="19"/>
  <c r="E109" i="19"/>
  <c r="D109" i="19"/>
  <c r="H108" i="19"/>
  <c r="G108" i="19"/>
  <c r="F108" i="19"/>
  <c r="E108" i="19"/>
  <c r="D108" i="19"/>
  <c r="H107" i="19"/>
  <c r="G107" i="19"/>
  <c r="F107" i="19"/>
  <c r="E107" i="19"/>
  <c r="D107" i="19"/>
  <c r="H106" i="19"/>
  <c r="G106" i="19"/>
  <c r="F106" i="19"/>
  <c r="E106" i="19"/>
  <c r="D106" i="19"/>
  <c r="H105" i="19"/>
  <c r="G105" i="19"/>
  <c r="F105" i="19"/>
  <c r="E105" i="19"/>
  <c r="D105" i="19"/>
  <c r="H104" i="19"/>
  <c r="G104" i="19"/>
  <c r="F104" i="19"/>
  <c r="E104" i="19"/>
  <c r="D104" i="19"/>
  <c r="H103" i="19"/>
  <c r="G103" i="19"/>
  <c r="F103" i="19"/>
  <c r="E103" i="19"/>
  <c r="D103" i="19"/>
  <c r="H102" i="19"/>
  <c r="G102" i="19"/>
  <c r="F102" i="19"/>
  <c r="E102" i="19"/>
  <c r="D102" i="19"/>
  <c r="H101" i="19"/>
  <c r="G101" i="19"/>
  <c r="F101" i="19"/>
  <c r="E101" i="19"/>
  <c r="D101" i="19"/>
  <c r="H100" i="19"/>
  <c r="G100" i="19"/>
  <c r="F100" i="19"/>
  <c r="E100" i="19"/>
  <c r="D100" i="19"/>
  <c r="H99" i="19"/>
  <c r="G99" i="19"/>
  <c r="F99" i="19"/>
  <c r="E99" i="19"/>
  <c r="D99" i="19"/>
  <c r="H98" i="19"/>
  <c r="G98" i="19"/>
  <c r="F98" i="19"/>
  <c r="E98" i="19"/>
  <c r="D98" i="19"/>
  <c r="H97" i="19"/>
  <c r="G97" i="19"/>
  <c r="F97" i="19"/>
  <c r="E97" i="19"/>
  <c r="D97" i="19"/>
  <c r="H96" i="19"/>
  <c r="G96" i="19"/>
  <c r="F96" i="19"/>
  <c r="E96" i="19"/>
  <c r="D96" i="19"/>
  <c r="H95" i="19"/>
  <c r="G95" i="19"/>
  <c r="F95" i="19"/>
  <c r="E95" i="19"/>
  <c r="D95" i="19"/>
  <c r="H94" i="19"/>
  <c r="G94" i="19"/>
  <c r="F94" i="19"/>
  <c r="E94" i="19"/>
  <c r="D94" i="19"/>
  <c r="H93" i="19"/>
  <c r="G93" i="19"/>
  <c r="F93" i="19"/>
  <c r="E93" i="19"/>
  <c r="D93" i="19"/>
  <c r="H92" i="19"/>
  <c r="G92" i="19"/>
  <c r="F92" i="19"/>
  <c r="E92" i="19"/>
  <c r="D92" i="19"/>
  <c r="H91" i="19"/>
  <c r="G91" i="19"/>
  <c r="F91" i="19"/>
  <c r="E91" i="19"/>
  <c r="D91" i="19"/>
  <c r="H90" i="19"/>
  <c r="G90" i="19"/>
  <c r="F90" i="19"/>
  <c r="E90" i="19"/>
  <c r="D90" i="19"/>
  <c r="H89" i="19"/>
  <c r="G89" i="19"/>
  <c r="F89" i="19"/>
  <c r="E89" i="19"/>
  <c r="D89" i="19"/>
  <c r="H88" i="19"/>
  <c r="G88" i="19"/>
  <c r="F88" i="19"/>
  <c r="E88" i="19"/>
  <c r="D88" i="19"/>
  <c r="H87" i="19"/>
  <c r="G87" i="19"/>
  <c r="F87" i="19"/>
  <c r="E87" i="19"/>
  <c r="D87" i="19"/>
  <c r="H86" i="19"/>
  <c r="G86" i="19"/>
  <c r="F86" i="19"/>
  <c r="E86" i="19"/>
  <c r="D86" i="19"/>
  <c r="H85" i="19"/>
  <c r="G85" i="19"/>
  <c r="F85" i="19"/>
  <c r="E85" i="19"/>
  <c r="D85" i="19"/>
  <c r="H84" i="19"/>
  <c r="G84" i="19"/>
  <c r="F84" i="19"/>
  <c r="E84" i="19"/>
  <c r="D84" i="19"/>
  <c r="H83" i="19"/>
  <c r="G83" i="19"/>
  <c r="F83" i="19"/>
  <c r="E83" i="19"/>
  <c r="D83" i="19"/>
  <c r="H82" i="19"/>
  <c r="G82" i="19"/>
  <c r="F82" i="19"/>
  <c r="E82" i="19"/>
  <c r="D82" i="19"/>
  <c r="H81" i="19"/>
  <c r="G81" i="19"/>
  <c r="F81" i="19"/>
  <c r="E81" i="19"/>
  <c r="D81" i="19"/>
  <c r="H80" i="19"/>
  <c r="G80" i="19"/>
  <c r="F80" i="19"/>
  <c r="E80" i="19"/>
  <c r="D80" i="19"/>
  <c r="H79" i="19"/>
  <c r="G79" i="19"/>
  <c r="F79" i="19"/>
  <c r="E79" i="19"/>
  <c r="D79" i="19"/>
  <c r="H78" i="19"/>
  <c r="G78" i="19"/>
  <c r="F78" i="19"/>
  <c r="E78" i="19"/>
  <c r="D78" i="19"/>
  <c r="H77" i="19"/>
  <c r="G77" i="19"/>
  <c r="F77" i="19"/>
  <c r="E77" i="19"/>
  <c r="D77" i="19"/>
  <c r="H76" i="19"/>
  <c r="G76" i="19"/>
  <c r="F76" i="19"/>
  <c r="E76" i="19"/>
  <c r="D76" i="19"/>
  <c r="H75" i="19"/>
  <c r="G75" i="19"/>
  <c r="F75" i="19"/>
  <c r="E75" i="19"/>
  <c r="D75" i="19"/>
  <c r="H74" i="19"/>
  <c r="G74" i="19"/>
  <c r="F74" i="19"/>
  <c r="E74" i="19"/>
  <c r="D74" i="19"/>
  <c r="H73" i="19"/>
  <c r="G73" i="19"/>
  <c r="F73" i="19"/>
  <c r="E73" i="19"/>
  <c r="D73" i="19"/>
  <c r="H72" i="19"/>
  <c r="G72" i="19"/>
  <c r="F72" i="19"/>
  <c r="E72" i="19"/>
  <c r="D72" i="19"/>
  <c r="H71" i="19"/>
  <c r="G71" i="19"/>
  <c r="G9" i="19" s="1"/>
  <c r="F71" i="19"/>
  <c r="E71" i="19"/>
  <c r="D71" i="19"/>
  <c r="H70" i="19"/>
  <c r="G70" i="19"/>
  <c r="F70" i="19"/>
  <c r="E70" i="19"/>
  <c r="D70" i="19"/>
  <c r="H69" i="19"/>
  <c r="G69" i="19"/>
  <c r="F69" i="19"/>
  <c r="E69" i="19"/>
  <c r="D69" i="19"/>
  <c r="H68" i="19"/>
  <c r="G68" i="19"/>
  <c r="F68" i="19"/>
  <c r="F6" i="19" s="1"/>
  <c r="E68" i="19"/>
  <c r="D68" i="19"/>
  <c r="H67" i="19"/>
  <c r="G67" i="19"/>
  <c r="F67" i="19"/>
  <c r="E67" i="19"/>
  <c r="D67" i="19"/>
  <c r="H66" i="19"/>
  <c r="G66" i="19"/>
  <c r="F66" i="19"/>
  <c r="E66" i="19"/>
  <c r="D66" i="19"/>
  <c r="H65" i="19"/>
  <c r="G65" i="19"/>
  <c r="F65" i="19"/>
  <c r="E65" i="19"/>
  <c r="D65" i="19"/>
  <c r="H64" i="19"/>
  <c r="G64" i="19"/>
  <c r="F64" i="19"/>
  <c r="E64" i="19"/>
  <c r="D64" i="19"/>
  <c r="H63" i="19"/>
  <c r="G63" i="19"/>
  <c r="F63" i="19"/>
  <c r="E63" i="19"/>
  <c r="D63" i="19"/>
  <c r="H62" i="19"/>
  <c r="G62" i="19"/>
  <c r="F62" i="19"/>
  <c r="E62" i="19"/>
  <c r="D62" i="19"/>
  <c r="H61" i="19"/>
  <c r="G61" i="19"/>
  <c r="F61" i="19"/>
  <c r="E61" i="19"/>
  <c r="D61" i="19"/>
  <c r="H60" i="19"/>
  <c r="G60" i="19"/>
  <c r="F60" i="19"/>
  <c r="E60" i="19"/>
  <c r="D60" i="19"/>
  <c r="H59" i="19"/>
  <c r="G59" i="19"/>
  <c r="F59" i="19"/>
  <c r="E59" i="19"/>
  <c r="D59" i="19"/>
  <c r="H58" i="19"/>
  <c r="G58" i="19"/>
  <c r="F58" i="19"/>
  <c r="E58" i="19"/>
  <c r="D58" i="19"/>
  <c r="H57" i="19"/>
  <c r="G57" i="19"/>
  <c r="F57" i="19"/>
  <c r="E57" i="19"/>
  <c r="D57" i="19"/>
  <c r="H55" i="19"/>
  <c r="G55" i="19"/>
  <c r="F55" i="19"/>
  <c r="E55" i="19"/>
  <c r="D55" i="19"/>
  <c r="H54" i="19"/>
  <c r="G54" i="19"/>
  <c r="F54" i="19"/>
  <c r="E54" i="19"/>
  <c r="D54" i="19"/>
  <c r="H53" i="19"/>
  <c r="G53" i="19"/>
  <c r="F53" i="19"/>
  <c r="E53" i="19"/>
  <c r="D53" i="19"/>
  <c r="H52" i="19"/>
  <c r="G52" i="19"/>
  <c r="F52" i="19"/>
  <c r="E52" i="19"/>
  <c r="D52" i="19"/>
  <c r="H51" i="19"/>
  <c r="G51" i="19"/>
  <c r="F51" i="19"/>
  <c r="E51" i="19"/>
  <c r="D51" i="19"/>
  <c r="H50" i="19"/>
  <c r="G50" i="19"/>
  <c r="F50" i="19"/>
  <c r="E50" i="19"/>
  <c r="D50" i="19"/>
  <c r="H49" i="19"/>
  <c r="G49" i="19"/>
  <c r="F49" i="19"/>
  <c r="E49" i="19"/>
  <c r="D49" i="19"/>
  <c r="H48" i="19"/>
  <c r="G48" i="19"/>
  <c r="F48" i="19"/>
  <c r="E48" i="19"/>
  <c r="D48" i="19"/>
  <c r="H47" i="19"/>
  <c r="G47" i="19"/>
  <c r="F47" i="19"/>
  <c r="F8" i="19" s="1"/>
  <c r="E47" i="19"/>
  <c r="D47" i="19"/>
  <c r="H46" i="19"/>
  <c r="G46" i="19"/>
  <c r="F46" i="19"/>
  <c r="E46" i="19"/>
  <c r="D46" i="19"/>
  <c r="H45" i="19"/>
  <c r="H6" i="19" s="1"/>
  <c r="G45" i="19"/>
  <c r="F45" i="19"/>
  <c r="E45" i="19"/>
  <c r="D45" i="19"/>
  <c r="H44" i="19"/>
  <c r="G44" i="19"/>
  <c r="F44" i="19"/>
  <c r="E44" i="19"/>
  <c r="E5" i="19" s="1"/>
  <c r="D44" i="19"/>
  <c r="H43" i="19"/>
  <c r="G43" i="19"/>
  <c r="F43" i="19"/>
  <c r="E43" i="19"/>
  <c r="D43" i="19"/>
  <c r="H41" i="19"/>
  <c r="G41" i="19"/>
  <c r="G18" i="19" s="1"/>
  <c r="F41" i="19"/>
  <c r="E41" i="19"/>
  <c r="D41" i="19"/>
  <c r="H40" i="19"/>
  <c r="H17" i="19" s="1"/>
  <c r="G40" i="19"/>
  <c r="F40" i="19"/>
  <c r="E40" i="19"/>
  <c r="E17" i="19" s="1"/>
  <c r="D40" i="19"/>
  <c r="H39" i="19"/>
  <c r="G39" i="19"/>
  <c r="F39" i="19"/>
  <c r="E39" i="19"/>
  <c r="E16" i="19" s="1"/>
  <c r="D39" i="19"/>
  <c r="H38" i="19"/>
  <c r="G38" i="19"/>
  <c r="G15" i="19" s="1"/>
  <c r="F38" i="19"/>
  <c r="F15" i="19" s="1"/>
  <c r="E38" i="19"/>
  <c r="D38" i="19"/>
  <c r="H37" i="19"/>
  <c r="G37" i="19"/>
  <c r="G14" i="19" s="1"/>
  <c r="F37" i="19"/>
  <c r="E37" i="19"/>
  <c r="D37" i="19"/>
  <c r="H36" i="19"/>
  <c r="H13" i="19" s="1"/>
  <c r="G36" i="19"/>
  <c r="F36" i="19"/>
  <c r="E36" i="19"/>
  <c r="D36" i="19"/>
  <c r="H35" i="19"/>
  <c r="G35" i="19"/>
  <c r="F35" i="19"/>
  <c r="E35" i="19"/>
  <c r="E10" i="19" s="1"/>
  <c r="D35" i="19"/>
  <c r="H34" i="19"/>
  <c r="G34" i="19"/>
  <c r="F34" i="19"/>
  <c r="F9" i="19" s="1"/>
  <c r="E34" i="19"/>
  <c r="D34" i="19"/>
  <c r="H33" i="19"/>
  <c r="G33" i="19"/>
  <c r="G8" i="19" s="1"/>
  <c r="F33" i="19"/>
  <c r="E33" i="19"/>
  <c r="D33" i="19"/>
  <c r="H32" i="19"/>
  <c r="H7" i="19" s="1"/>
  <c r="G32" i="19"/>
  <c r="F32" i="19"/>
  <c r="E32" i="19"/>
  <c r="D32" i="19"/>
  <c r="H31" i="19"/>
  <c r="G31" i="19"/>
  <c r="F31" i="19"/>
  <c r="E31" i="19"/>
  <c r="D31" i="19"/>
  <c r="H30" i="19"/>
  <c r="G30" i="19"/>
  <c r="F30" i="19"/>
  <c r="E30" i="19"/>
  <c r="D30" i="19"/>
  <c r="H28" i="19"/>
  <c r="G28" i="19"/>
  <c r="F28" i="19"/>
  <c r="E28" i="19"/>
  <c r="H27" i="19"/>
  <c r="G27" i="19"/>
  <c r="F27" i="19"/>
  <c r="E27" i="19"/>
  <c r="H26" i="19"/>
  <c r="G26" i="19"/>
  <c r="F26" i="19"/>
  <c r="E26" i="19"/>
  <c r="H25" i="19"/>
  <c r="G25" i="19"/>
  <c r="F25" i="19"/>
  <c r="E25" i="19"/>
  <c r="H24" i="19"/>
  <c r="G24" i="19"/>
  <c r="D24" i="19" s="1"/>
  <c r="F24" i="19"/>
  <c r="E24" i="19"/>
  <c r="H23" i="19"/>
  <c r="G23" i="19"/>
  <c r="F23" i="19"/>
  <c r="E23" i="19"/>
  <c r="H22" i="19"/>
  <c r="D22" i="19" s="1"/>
  <c r="G22" i="19"/>
  <c r="F22" i="19"/>
  <c r="E22" i="19"/>
  <c r="H21" i="19"/>
  <c r="G21" i="19"/>
  <c r="F21" i="19"/>
  <c r="E21" i="19"/>
  <c r="H20" i="19"/>
  <c r="G20" i="19"/>
  <c r="F20" i="19"/>
  <c r="E20" i="19"/>
  <c r="H18" i="19"/>
  <c r="G12" i="19"/>
  <c r="F12" i="19"/>
  <c r="G11" i="19"/>
  <c r="E11" i="19"/>
  <c r="H4" i="19"/>
  <c r="G4" i="19"/>
  <c r="F4" i="19"/>
  <c r="E4" i="19"/>
  <c r="H368" i="18"/>
  <c r="G368" i="18"/>
  <c r="F368" i="18"/>
  <c r="E368" i="18"/>
  <c r="E369" i="18" s="1"/>
  <c r="D368" i="18"/>
  <c r="H367" i="18"/>
  <c r="G367" i="18"/>
  <c r="F367" i="18"/>
  <c r="E367" i="18"/>
  <c r="D367" i="18"/>
  <c r="H366" i="18"/>
  <c r="H369" i="18" s="1"/>
  <c r="G366" i="18"/>
  <c r="F366" i="18"/>
  <c r="E366" i="18"/>
  <c r="D366" i="18"/>
  <c r="H365" i="18"/>
  <c r="G365" i="18"/>
  <c r="F365" i="18"/>
  <c r="E365" i="18"/>
  <c r="D365" i="18"/>
  <c r="H363" i="18"/>
  <c r="G363" i="18"/>
  <c r="F363" i="18"/>
  <c r="E363" i="18"/>
  <c r="D363" i="18"/>
  <c r="H362" i="18"/>
  <c r="H364" i="18" s="1"/>
  <c r="G362" i="18"/>
  <c r="F362" i="18"/>
  <c r="F364" i="18" s="1"/>
  <c r="E362" i="18"/>
  <c r="E364" i="18" s="1"/>
  <c r="D362" i="18"/>
  <c r="H361" i="18"/>
  <c r="G361" i="18"/>
  <c r="F361" i="18"/>
  <c r="E361" i="18"/>
  <c r="D361" i="18"/>
  <c r="H359" i="18"/>
  <c r="H360" i="18" s="1"/>
  <c r="G359" i="18"/>
  <c r="G360" i="18" s="1"/>
  <c r="F359" i="18"/>
  <c r="F360" i="18" s="1"/>
  <c r="E359" i="18"/>
  <c r="E360" i="18" s="1"/>
  <c r="D359" i="18"/>
  <c r="H358" i="18"/>
  <c r="G358" i="18"/>
  <c r="F358" i="18"/>
  <c r="E358" i="18"/>
  <c r="D358" i="18"/>
  <c r="H356" i="18"/>
  <c r="G356" i="18"/>
  <c r="F356" i="18"/>
  <c r="E356" i="18"/>
  <c r="E357" i="18" s="1"/>
  <c r="D356" i="18"/>
  <c r="H355" i="18"/>
  <c r="H357" i="18" s="1"/>
  <c r="G355" i="18"/>
  <c r="G357" i="18" s="1"/>
  <c r="F355" i="18"/>
  <c r="E355" i="18"/>
  <c r="D355" i="18"/>
  <c r="H354" i="18"/>
  <c r="G354" i="18"/>
  <c r="F354" i="18"/>
  <c r="E354" i="18"/>
  <c r="D354" i="18"/>
  <c r="H352" i="18"/>
  <c r="H353" i="18" s="1"/>
  <c r="G352" i="18"/>
  <c r="G353" i="18" s="1"/>
  <c r="F352" i="18"/>
  <c r="F353" i="18" s="1"/>
  <c r="E352" i="18"/>
  <c r="E353" i="18" s="1"/>
  <c r="D352" i="18"/>
  <c r="H351" i="18"/>
  <c r="G351" i="18"/>
  <c r="F351" i="18"/>
  <c r="E351" i="18"/>
  <c r="D351" i="18"/>
  <c r="H349" i="18"/>
  <c r="H350" i="18" s="1"/>
  <c r="G349" i="18"/>
  <c r="F349" i="18"/>
  <c r="E349" i="18"/>
  <c r="D349" i="18"/>
  <c r="H348" i="18"/>
  <c r="G348" i="18"/>
  <c r="G350" i="18" s="1"/>
  <c r="F348" i="18"/>
  <c r="F350" i="18" s="1"/>
  <c r="E348" i="18"/>
  <c r="D348" i="18"/>
  <c r="H347" i="18"/>
  <c r="G347" i="18"/>
  <c r="F347" i="18"/>
  <c r="E347" i="18"/>
  <c r="D347" i="18"/>
  <c r="H345" i="18"/>
  <c r="H346" i="18" s="1"/>
  <c r="G345" i="18"/>
  <c r="F345" i="18"/>
  <c r="E345" i="18"/>
  <c r="D345" i="18"/>
  <c r="H344" i="18"/>
  <c r="G344" i="18"/>
  <c r="G346" i="18" s="1"/>
  <c r="F344" i="18"/>
  <c r="F346" i="18" s="1"/>
  <c r="E344" i="18"/>
  <c r="D344" i="18"/>
  <c r="H343" i="18"/>
  <c r="G343" i="18"/>
  <c r="F343" i="18"/>
  <c r="E343" i="18"/>
  <c r="D343" i="18"/>
  <c r="H341" i="18"/>
  <c r="H342" i="18" s="1"/>
  <c r="G341" i="18"/>
  <c r="F341" i="18"/>
  <c r="E341" i="18"/>
  <c r="D341" i="18"/>
  <c r="H340" i="18"/>
  <c r="G340" i="18"/>
  <c r="G342" i="18" s="1"/>
  <c r="F340" i="18"/>
  <c r="F342" i="18" s="1"/>
  <c r="E340" i="18"/>
  <c r="D340" i="18"/>
  <c r="H339" i="18"/>
  <c r="G339" i="18"/>
  <c r="F339" i="18"/>
  <c r="E339" i="18"/>
  <c r="D339" i="18"/>
  <c r="H337" i="18"/>
  <c r="G337" i="18"/>
  <c r="F337" i="18"/>
  <c r="E337" i="18"/>
  <c r="D337" i="18"/>
  <c r="H336" i="18"/>
  <c r="G336" i="18"/>
  <c r="F336" i="18"/>
  <c r="E336" i="18"/>
  <c r="D336" i="18"/>
  <c r="H335" i="18"/>
  <c r="G335" i="18"/>
  <c r="F335" i="18"/>
  <c r="E335" i="18"/>
  <c r="D335" i="18"/>
  <c r="H334" i="18"/>
  <c r="G334" i="18"/>
  <c r="F334" i="18"/>
  <c r="E334" i="18"/>
  <c r="D334" i="18"/>
  <c r="H333" i="18"/>
  <c r="G333" i="18"/>
  <c r="F333" i="18"/>
  <c r="E333" i="18"/>
  <c r="D333" i="18"/>
  <c r="H332" i="18"/>
  <c r="G332" i="18"/>
  <c r="F332" i="18"/>
  <c r="E332" i="18"/>
  <c r="D332" i="18"/>
  <c r="H330" i="18"/>
  <c r="G330" i="18"/>
  <c r="F330" i="18"/>
  <c r="E330" i="18"/>
  <c r="D330" i="18"/>
  <c r="H329" i="18"/>
  <c r="G329" i="18"/>
  <c r="G331" i="18" s="1"/>
  <c r="F329" i="18"/>
  <c r="E329" i="18"/>
  <c r="E331" i="18" s="1"/>
  <c r="D329" i="18"/>
  <c r="H328" i="18"/>
  <c r="G328" i="18"/>
  <c r="F328" i="18"/>
  <c r="E328" i="18"/>
  <c r="D328" i="18"/>
  <c r="H326" i="18"/>
  <c r="G326" i="18"/>
  <c r="F326" i="18"/>
  <c r="E326" i="18"/>
  <c r="D326" i="18"/>
  <c r="H325" i="18"/>
  <c r="G325" i="18"/>
  <c r="G327" i="18" s="1"/>
  <c r="F325" i="18"/>
  <c r="E325" i="18"/>
  <c r="E327" i="18" s="1"/>
  <c r="D325" i="18"/>
  <c r="H324" i="18"/>
  <c r="G324" i="18"/>
  <c r="F324" i="18"/>
  <c r="E324" i="18"/>
  <c r="D324" i="18"/>
  <c r="H322" i="18"/>
  <c r="G322" i="18"/>
  <c r="F322" i="18"/>
  <c r="E322" i="18"/>
  <c r="D322" i="18"/>
  <c r="H321" i="18"/>
  <c r="G321" i="18"/>
  <c r="F321" i="18"/>
  <c r="E321" i="18"/>
  <c r="D321" i="18"/>
  <c r="H320" i="18"/>
  <c r="G320" i="18"/>
  <c r="F320" i="18"/>
  <c r="E320" i="18"/>
  <c r="D320" i="18"/>
  <c r="H319" i="18"/>
  <c r="H323" i="18" s="1"/>
  <c r="G319" i="18"/>
  <c r="F319" i="18"/>
  <c r="E319" i="18"/>
  <c r="D319" i="18"/>
  <c r="H318" i="18"/>
  <c r="G318" i="18"/>
  <c r="F318" i="18"/>
  <c r="E318" i="18"/>
  <c r="D318" i="18"/>
  <c r="H316" i="18"/>
  <c r="G316" i="18"/>
  <c r="F316" i="18"/>
  <c r="E316" i="18"/>
  <c r="D316" i="18"/>
  <c r="H315" i="18"/>
  <c r="G315" i="18"/>
  <c r="G317" i="18" s="1"/>
  <c r="F315" i="18"/>
  <c r="E315" i="18"/>
  <c r="E317" i="18" s="1"/>
  <c r="D315" i="18"/>
  <c r="H314" i="18"/>
  <c r="G314" i="18"/>
  <c r="F314" i="18"/>
  <c r="E314" i="18"/>
  <c r="D314" i="18"/>
  <c r="H312" i="18"/>
  <c r="G312" i="18"/>
  <c r="F312" i="18"/>
  <c r="E312" i="18"/>
  <c r="D312" i="18"/>
  <c r="H311" i="18"/>
  <c r="G311" i="18"/>
  <c r="F311" i="18"/>
  <c r="E311" i="18"/>
  <c r="D311" i="18"/>
  <c r="H310" i="18"/>
  <c r="G310" i="18"/>
  <c r="F310" i="18"/>
  <c r="E310" i="18"/>
  <c r="D310" i="18"/>
  <c r="H309" i="18"/>
  <c r="G309" i="18"/>
  <c r="F309" i="18"/>
  <c r="F313" i="18" s="1"/>
  <c r="E309" i="18"/>
  <c r="D309" i="18"/>
  <c r="H308" i="18"/>
  <c r="G308" i="18"/>
  <c r="F308" i="18"/>
  <c r="E308" i="18"/>
  <c r="D308" i="18"/>
  <c r="H307" i="18"/>
  <c r="H306" i="18"/>
  <c r="G306" i="18"/>
  <c r="F306" i="18"/>
  <c r="E306" i="18"/>
  <c r="D306" i="18"/>
  <c r="H305" i="18"/>
  <c r="G305" i="18"/>
  <c r="G307" i="18" s="1"/>
  <c r="F305" i="18"/>
  <c r="E305" i="18"/>
  <c r="E307" i="18" s="1"/>
  <c r="D305" i="18"/>
  <c r="H304" i="18"/>
  <c r="G304" i="18"/>
  <c r="F304" i="18"/>
  <c r="E304" i="18"/>
  <c r="D304" i="18"/>
  <c r="H302" i="18"/>
  <c r="G302" i="18"/>
  <c r="F302" i="18"/>
  <c r="E302" i="18"/>
  <c r="D302" i="18"/>
  <c r="H301" i="18"/>
  <c r="G301" i="18"/>
  <c r="F301" i="18"/>
  <c r="E301" i="18"/>
  <c r="D301" i="18"/>
  <c r="H300" i="18"/>
  <c r="G300" i="18"/>
  <c r="G303" i="18" s="1"/>
  <c r="F300" i="18"/>
  <c r="E300" i="18"/>
  <c r="D300" i="18"/>
  <c r="H299" i="18"/>
  <c r="G299" i="18"/>
  <c r="F299" i="18"/>
  <c r="E299" i="18"/>
  <c r="D299" i="18"/>
  <c r="H297" i="18"/>
  <c r="G297" i="18"/>
  <c r="F297" i="18"/>
  <c r="E297" i="18"/>
  <c r="D297" i="18"/>
  <c r="H296" i="18"/>
  <c r="H298" i="18" s="1"/>
  <c r="G296" i="18"/>
  <c r="G298" i="18" s="1"/>
  <c r="F296" i="18"/>
  <c r="E296" i="18"/>
  <c r="D296" i="18"/>
  <c r="H295" i="18"/>
  <c r="G295" i="18"/>
  <c r="F295" i="18"/>
  <c r="E295" i="18"/>
  <c r="D295" i="18"/>
  <c r="H293" i="18"/>
  <c r="G293" i="18"/>
  <c r="F293" i="18"/>
  <c r="E293" i="18"/>
  <c r="D293" i="18"/>
  <c r="H292" i="18"/>
  <c r="G292" i="18"/>
  <c r="F292" i="18"/>
  <c r="E292" i="18"/>
  <c r="D292" i="18"/>
  <c r="H291" i="18"/>
  <c r="G291" i="18"/>
  <c r="F291" i="18"/>
  <c r="E291" i="18"/>
  <c r="D291" i="18"/>
  <c r="H290" i="18"/>
  <c r="G290" i="18"/>
  <c r="F290" i="18"/>
  <c r="E290" i="18"/>
  <c r="D290" i="18"/>
  <c r="H289" i="18"/>
  <c r="G289" i="18"/>
  <c r="F289" i="18"/>
  <c r="E289" i="18"/>
  <c r="D289" i="18"/>
  <c r="H288" i="18"/>
  <c r="G288" i="18"/>
  <c r="F288" i="18"/>
  <c r="E288" i="18"/>
  <c r="D288" i="18"/>
  <c r="H287" i="18"/>
  <c r="G287" i="18"/>
  <c r="F287" i="18"/>
  <c r="E287" i="18"/>
  <c r="D287" i="18"/>
  <c r="H285" i="18"/>
  <c r="G285" i="18"/>
  <c r="F285" i="18"/>
  <c r="E285" i="18"/>
  <c r="D285" i="18"/>
  <c r="H284" i="18"/>
  <c r="G284" i="18"/>
  <c r="F284" i="18"/>
  <c r="E284" i="18"/>
  <c r="D284" i="18"/>
  <c r="H283" i="18"/>
  <c r="G283" i="18"/>
  <c r="F283" i="18"/>
  <c r="E283" i="18"/>
  <c r="D283" i="18"/>
  <c r="H282" i="18"/>
  <c r="G282" i="18"/>
  <c r="F282" i="18"/>
  <c r="E282" i="18"/>
  <c r="D282" i="18"/>
  <c r="H281" i="18"/>
  <c r="G281" i="18"/>
  <c r="F281" i="18"/>
  <c r="E281" i="18"/>
  <c r="D281" i="18"/>
  <c r="H280" i="18"/>
  <c r="G280" i="18"/>
  <c r="F280" i="18"/>
  <c r="E280" i="18"/>
  <c r="D280" i="18"/>
  <c r="H279" i="18"/>
  <c r="G279" i="18"/>
  <c r="F279" i="18"/>
  <c r="E279" i="18"/>
  <c r="D279" i="18"/>
  <c r="H277" i="18"/>
  <c r="G277" i="18"/>
  <c r="F277" i="18"/>
  <c r="E277" i="18"/>
  <c r="D277" i="18"/>
  <c r="H276" i="18"/>
  <c r="G276" i="18"/>
  <c r="F276" i="18"/>
  <c r="E276" i="18"/>
  <c r="D276" i="18"/>
  <c r="H275" i="18"/>
  <c r="G275" i="18"/>
  <c r="F275" i="18"/>
  <c r="E275" i="18"/>
  <c r="D275" i="18"/>
  <c r="H274" i="18"/>
  <c r="G274" i="18"/>
  <c r="F274" i="18"/>
  <c r="E274" i="18"/>
  <c r="D274" i="18"/>
  <c r="H273" i="18"/>
  <c r="G273" i="18"/>
  <c r="F273" i="18"/>
  <c r="E273" i="18"/>
  <c r="D273" i="18"/>
  <c r="H271" i="18"/>
  <c r="G271" i="18"/>
  <c r="F271" i="18"/>
  <c r="E271" i="18"/>
  <c r="D271" i="18"/>
  <c r="H270" i="18"/>
  <c r="G270" i="18"/>
  <c r="F270" i="18"/>
  <c r="E270" i="18"/>
  <c r="D270" i="18"/>
  <c r="H269" i="18"/>
  <c r="G269" i="18"/>
  <c r="F269" i="18"/>
  <c r="E269" i="18"/>
  <c r="D269" i="18"/>
  <c r="H268" i="18"/>
  <c r="G268" i="18"/>
  <c r="F268" i="18"/>
  <c r="E268" i="18"/>
  <c r="D268" i="18"/>
  <c r="H267" i="18"/>
  <c r="G267" i="18"/>
  <c r="F267" i="18"/>
  <c r="E267" i="18"/>
  <c r="D267" i="18"/>
  <c r="H266" i="18"/>
  <c r="G266" i="18"/>
  <c r="G272" i="18" s="1"/>
  <c r="F266" i="18"/>
  <c r="F272" i="18" s="1"/>
  <c r="E266" i="18"/>
  <c r="D266" i="18"/>
  <c r="H265" i="18"/>
  <c r="G265" i="18"/>
  <c r="F265" i="18"/>
  <c r="E265" i="18"/>
  <c r="D265" i="18"/>
  <c r="H263" i="18"/>
  <c r="G263" i="18"/>
  <c r="F263" i="18"/>
  <c r="E263" i="18"/>
  <c r="D263" i="18"/>
  <c r="H262" i="18"/>
  <c r="G262" i="18"/>
  <c r="F262" i="18"/>
  <c r="E262" i="18"/>
  <c r="D262" i="18"/>
  <c r="H261" i="18"/>
  <c r="G261" i="18"/>
  <c r="F261" i="18"/>
  <c r="E261" i="18"/>
  <c r="D261" i="18"/>
  <c r="H260" i="18"/>
  <c r="G260" i="18"/>
  <c r="F260" i="18"/>
  <c r="E260" i="18"/>
  <c r="D260" i="18"/>
  <c r="H259" i="18"/>
  <c r="G259" i="18"/>
  <c r="F259" i="18"/>
  <c r="E259" i="18"/>
  <c r="D259" i="18"/>
  <c r="H258" i="18"/>
  <c r="G258" i="18"/>
  <c r="G264" i="18" s="1"/>
  <c r="F258" i="18"/>
  <c r="E258" i="18"/>
  <c r="D258" i="18"/>
  <c r="H257" i="18"/>
  <c r="G257" i="18"/>
  <c r="F257" i="18"/>
  <c r="E257" i="18"/>
  <c r="D257" i="18"/>
  <c r="H255" i="18"/>
  <c r="G255" i="18"/>
  <c r="F255" i="18"/>
  <c r="E255" i="18"/>
  <c r="D255" i="18"/>
  <c r="H254" i="18"/>
  <c r="G254" i="18"/>
  <c r="F254" i="18"/>
  <c r="E254" i="18"/>
  <c r="D254" i="18"/>
  <c r="H253" i="18"/>
  <c r="G253" i="18"/>
  <c r="F253" i="18"/>
  <c r="E253" i="18"/>
  <c r="D253" i="18"/>
  <c r="H252" i="18"/>
  <c r="G252" i="18"/>
  <c r="F252" i="18"/>
  <c r="E252" i="18"/>
  <c r="D252" i="18"/>
  <c r="H251" i="18"/>
  <c r="G251" i="18"/>
  <c r="F251" i="18"/>
  <c r="E251" i="18"/>
  <c r="D251" i="18"/>
  <c r="H250" i="18"/>
  <c r="G250" i="18"/>
  <c r="F250" i="18"/>
  <c r="E250" i="18"/>
  <c r="D250" i="18"/>
  <c r="H249" i="18"/>
  <c r="G249" i="18"/>
  <c r="F249" i="18"/>
  <c r="E249" i="18"/>
  <c r="D249" i="18"/>
  <c r="H247" i="18"/>
  <c r="G247" i="18"/>
  <c r="F247" i="18"/>
  <c r="E247" i="18"/>
  <c r="D247" i="18"/>
  <c r="H246" i="18"/>
  <c r="G246" i="18"/>
  <c r="F246" i="18"/>
  <c r="E246" i="18"/>
  <c r="D246" i="18"/>
  <c r="H245" i="18"/>
  <c r="G245" i="18"/>
  <c r="F245" i="18"/>
  <c r="F248" i="18" s="1"/>
  <c r="E245" i="18"/>
  <c r="D245" i="18"/>
  <c r="H244" i="18"/>
  <c r="G244" i="18"/>
  <c r="F244" i="18"/>
  <c r="E244" i="18"/>
  <c r="D244" i="18"/>
  <c r="H243" i="18"/>
  <c r="H248" i="18" s="1"/>
  <c r="G243" i="18"/>
  <c r="F243" i="18"/>
  <c r="E243" i="18"/>
  <c r="D243" i="18"/>
  <c r="H242" i="18"/>
  <c r="G242" i="18"/>
  <c r="F242" i="18"/>
  <c r="E242" i="18"/>
  <c r="D242" i="18"/>
  <c r="H240" i="18"/>
  <c r="G240" i="18"/>
  <c r="F240" i="18"/>
  <c r="E240" i="18"/>
  <c r="D240" i="18"/>
  <c r="H239" i="18"/>
  <c r="G239" i="18"/>
  <c r="F239" i="18"/>
  <c r="E239" i="18"/>
  <c r="D239" i="18"/>
  <c r="H238" i="18"/>
  <c r="G238" i="18"/>
  <c r="F238" i="18"/>
  <c r="E238" i="18"/>
  <c r="D238" i="18"/>
  <c r="H237" i="18"/>
  <c r="G237" i="18"/>
  <c r="F237" i="18"/>
  <c r="E237" i="18"/>
  <c r="D237" i="18"/>
  <c r="H236" i="18"/>
  <c r="G236" i="18"/>
  <c r="F236" i="18"/>
  <c r="E236" i="18"/>
  <c r="D236" i="18"/>
  <c r="H235" i="18"/>
  <c r="H241" i="18" s="1"/>
  <c r="G235" i="18"/>
  <c r="F235" i="18"/>
  <c r="E235" i="18"/>
  <c r="E241" i="18" s="1"/>
  <c r="D235" i="18"/>
  <c r="H234" i="18"/>
  <c r="G234" i="18"/>
  <c r="F234" i="18"/>
  <c r="E234" i="18"/>
  <c r="D234" i="18"/>
  <c r="H232" i="18"/>
  <c r="G232" i="18"/>
  <c r="F232" i="18"/>
  <c r="E232" i="18"/>
  <c r="D232" i="18"/>
  <c r="H231" i="18"/>
  <c r="G231" i="18"/>
  <c r="F231" i="18"/>
  <c r="E231" i="18"/>
  <c r="D231" i="18"/>
  <c r="H230" i="18"/>
  <c r="G230" i="18"/>
  <c r="F230" i="18"/>
  <c r="E230" i="18"/>
  <c r="E11" i="18" s="1"/>
  <c r="D230" i="18"/>
  <c r="H229" i="18"/>
  <c r="G229" i="18"/>
  <c r="F229" i="18"/>
  <c r="E229" i="18"/>
  <c r="D229" i="18"/>
  <c r="H227" i="18"/>
  <c r="G227" i="18"/>
  <c r="F227" i="18"/>
  <c r="E227" i="18"/>
  <c r="D227" i="18"/>
  <c r="H226" i="18"/>
  <c r="G226" i="18"/>
  <c r="F226" i="18"/>
  <c r="E226" i="18"/>
  <c r="D226" i="18"/>
  <c r="H225" i="18"/>
  <c r="G225" i="18"/>
  <c r="F225" i="18"/>
  <c r="E225" i="18"/>
  <c r="D225" i="18"/>
  <c r="H224" i="18"/>
  <c r="G224" i="18"/>
  <c r="F224" i="18"/>
  <c r="F228" i="18" s="1"/>
  <c r="E224" i="18"/>
  <c r="D224" i="18"/>
  <c r="H223" i="18"/>
  <c r="G223" i="18"/>
  <c r="F223" i="18"/>
  <c r="E223" i="18"/>
  <c r="D223" i="18"/>
  <c r="H221" i="18"/>
  <c r="G221" i="18"/>
  <c r="F221" i="18"/>
  <c r="E221" i="18"/>
  <c r="D221" i="18"/>
  <c r="H220" i="18"/>
  <c r="G220" i="18"/>
  <c r="F220" i="18"/>
  <c r="E220" i="18"/>
  <c r="D220" i="18"/>
  <c r="H219" i="18"/>
  <c r="G219" i="18"/>
  <c r="F219" i="18"/>
  <c r="E219" i="18"/>
  <c r="D219" i="18"/>
  <c r="H218" i="18"/>
  <c r="H222" i="18" s="1"/>
  <c r="G218" i="18"/>
  <c r="F218" i="18"/>
  <c r="E218" i="18"/>
  <c r="D218" i="18"/>
  <c r="H217" i="18"/>
  <c r="G217" i="18"/>
  <c r="F217" i="18"/>
  <c r="E217" i="18"/>
  <c r="E222" i="18" s="1"/>
  <c r="D217" i="18"/>
  <c r="H216" i="18"/>
  <c r="G216" i="18"/>
  <c r="F216" i="18"/>
  <c r="F222" i="18" s="1"/>
  <c r="E216" i="18"/>
  <c r="D216" i="18"/>
  <c r="H215" i="18"/>
  <c r="G215" i="18"/>
  <c r="F215" i="18"/>
  <c r="E215" i="18"/>
  <c r="D215" i="18"/>
  <c r="H213" i="18"/>
  <c r="G213" i="18"/>
  <c r="F213" i="18"/>
  <c r="E213" i="18"/>
  <c r="D213" i="18"/>
  <c r="H212" i="18"/>
  <c r="G212" i="18"/>
  <c r="F212" i="18"/>
  <c r="E212" i="18"/>
  <c r="D212" i="18"/>
  <c r="H211" i="18"/>
  <c r="G211" i="18"/>
  <c r="F211" i="18"/>
  <c r="E211" i="18"/>
  <c r="D211" i="18"/>
  <c r="H210" i="18"/>
  <c r="G210" i="18"/>
  <c r="F210" i="18"/>
  <c r="E210" i="18"/>
  <c r="D210" i="18"/>
  <c r="H209" i="18"/>
  <c r="G209" i="18"/>
  <c r="F209" i="18"/>
  <c r="E209" i="18"/>
  <c r="D209" i="18"/>
  <c r="H208" i="18"/>
  <c r="G208" i="18"/>
  <c r="F208" i="18"/>
  <c r="E208" i="18"/>
  <c r="D208" i="18"/>
  <c r="H207" i="18"/>
  <c r="G207" i="18"/>
  <c r="F207" i="18"/>
  <c r="E207" i="18"/>
  <c r="D207" i="18"/>
  <c r="H205" i="18"/>
  <c r="G205" i="18"/>
  <c r="F205" i="18"/>
  <c r="E205" i="18"/>
  <c r="D205" i="18"/>
  <c r="H204" i="18"/>
  <c r="G204" i="18"/>
  <c r="F204" i="18"/>
  <c r="E204" i="18"/>
  <c r="D204" i="18"/>
  <c r="H203" i="18"/>
  <c r="G203" i="18"/>
  <c r="F203" i="18"/>
  <c r="E203" i="18"/>
  <c r="D203" i="18"/>
  <c r="H202" i="18"/>
  <c r="G202" i="18"/>
  <c r="F202" i="18"/>
  <c r="E202" i="18"/>
  <c r="D202" i="18"/>
  <c r="H201" i="18"/>
  <c r="H206" i="18" s="1"/>
  <c r="G201" i="18"/>
  <c r="F201" i="18"/>
  <c r="E201" i="18"/>
  <c r="D201" i="18"/>
  <c r="H200" i="18"/>
  <c r="G200" i="18"/>
  <c r="F200" i="18"/>
  <c r="E200" i="18"/>
  <c r="D200" i="18"/>
  <c r="H199" i="18"/>
  <c r="G199" i="18"/>
  <c r="F199" i="18"/>
  <c r="F206" i="18" s="1"/>
  <c r="E199" i="18"/>
  <c r="D199" i="18"/>
  <c r="H198" i="18"/>
  <c r="G198" i="18"/>
  <c r="F198" i="18"/>
  <c r="E198" i="18"/>
  <c r="D198" i="18"/>
  <c r="H196" i="18"/>
  <c r="G196" i="18"/>
  <c r="F196" i="18"/>
  <c r="E196" i="18"/>
  <c r="D196" i="18"/>
  <c r="H195" i="18"/>
  <c r="G195" i="18"/>
  <c r="F195" i="18"/>
  <c r="E195" i="18"/>
  <c r="D195" i="18"/>
  <c r="H194" i="18"/>
  <c r="G194" i="18"/>
  <c r="F194" i="18"/>
  <c r="E194" i="18"/>
  <c r="D194" i="18"/>
  <c r="H193" i="18"/>
  <c r="G193" i="18"/>
  <c r="F193" i="18"/>
  <c r="E193" i="18"/>
  <c r="D193" i="18"/>
  <c r="H192" i="18"/>
  <c r="G192" i="18"/>
  <c r="F192" i="18"/>
  <c r="E192" i="18"/>
  <c r="E197" i="18" s="1"/>
  <c r="D192" i="18"/>
  <c r="H191" i="18"/>
  <c r="G191" i="18"/>
  <c r="F191" i="18"/>
  <c r="E191" i="18"/>
  <c r="D191" i="18"/>
  <c r="H190" i="18"/>
  <c r="G190" i="18"/>
  <c r="G197" i="18" s="1"/>
  <c r="F190" i="18"/>
  <c r="E190" i="18"/>
  <c r="D190" i="18"/>
  <c r="H189" i="18"/>
  <c r="G189" i="18"/>
  <c r="F189" i="18"/>
  <c r="E189" i="18"/>
  <c r="D189" i="18"/>
  <c r="H187" i="18"/>
  <c r="G187" i="18"/>
  <c r="F187" i="18"/>
  <c r="E187" i="18"/>
  <c r="D187" i="18"/>
  <c r="H186" i="18"/>
  <c r="G186" i="18"/>
  <c r="F186" i="18"/>
  <c r="E186" i="18"/>
  <c r="D186" i="18"/>
  <c r="H185" i="18"/>
  <c r="G185" i="18"/>
  <c r="F185" i="18"/>
  <c r="E185" i="18"/>
  <c r="D185" i="18"/>
  <c r="H184" i="18"/>
  <c r="G184" i="18"/>
  <c r="F184" i="18"/>
  <c r="E184" i="18"/>
  <c r="D184" i="18"/>
  <c r="H183" i="18"/>
  <c r="G183" i="18"/>
  <c r="F183" i="18"/>
  <c r="E183" i="18"/>
  <c r="D183" i="18"/>
  <c r="H182" i="18"/>
  <c r="G182" i="18"/>
  <c r="F182" i="18"/>
  <c r="E182" i="18"/>
  <c r="D182" i="18"/>
  <c r="H181" i="18"/>
  <c r="G181" i="18"/>
  <c r="F181" i="18"/>
  <c r="E181" i="18"/>
  <c r="D181" i="18"/>
  <c r="H180" i="18"/>
  <c r="G180" i="18"/>
  <c r="F180" i="18"/>
  <c r="E180" i="18"/>
  <c r="D180" i="18"/>
  <c r="H179" i="18"/>
  <c r="G179" i="18"/>
  <c r="F179" i="18"/>
  <c r="E179" i="18"/>
  <c r="D179" i="18"/>
  <c r="H178" i="18"/>
  <c r="G178" i="18"/>
  <c r="F178" i="18"/>
  <c r="E178" i="18"/>
  <c r="D178" i="18"/>
  <c r="H176" i="18"/>
  <c r="G176" i="18"/>
  <c r="F176" i="18"/>
  <c r="E176" i="18"/>
  <c r="D176" i="18"/>
  <c r="H175" i="18"/>
  <c r="G175" i="18"/>
  <c r="F175" i="18"/>
  <c r="E175" i="18"/>
  <c r="D175" i="18"/>
  <c r="H174" i="18"/>
  <c r="G174" i="18"/>
  <c r="F174" i="18"/>
  <c r="E174" i="18"/>
  <c r="D174" i="18"/>
  <c r="H173" i="18"/>
  <c r="G173" i="18"/>
  <c r="F173" i="18"/>
  <c r="E173" i="18"/>
  <c r="D173" i="18"/>
  <c r="H172" i="18"/>
  <c r="G172" i="18"/>
  <c r="F172" i="18"/>
  <c r="E172" i="18"/>
  <c r="D172" i="18"/>
  <c r="H171" i="18"/>
  <c r="G171" i="18"/>
  <c r="F171" i="18"/>
  <c r="E171" i="18"/>
  <c r="D171" i="18"/>
  <c r="H170" i="18"/>
  <c r="G170" i="18"/>
  <c r="F170" i="18"/>
  <c r="E170" i="18"/>
  <c r="D170" i="18"/>
  <c r="H169" i="18"/>
  <c r="G169" i="18"/>
  <c r="F169" i="18"/>
  <c r="E169" i="18"/>
  <c r="D169" i="18"/>
  <c r="H168" i="18"/>
  <c r="G168" i="18"/>
  <c r="F168" i="18"/>
  <c r="E168" i="18"/>
  <c r="D168" i="18"/>
  <c r="H167" i="18"/>
  <c r="G167" i="18"/>
  <c r="F167" i="18"/>
  <c r="E167" i="18"/>
  <c r="D167" i="18"/>
  <c r="H166" i="18"/>
  <c r="G166" i="18"/>
  <c r="F166" i="18"/>
  <c r="E166" i="18"/>
  <c r="E177" i="18" s="1"/>
  <c r="D166" i="18"/>
  <c r="H165" i="18"/>
  <c r="G165" i="18"/>
  <c r="F165" i="18"/>
  <c r="E165" i="18"/>
  <c r="D165" i="18"/>
  <c r="H163" i="18"/>
  <c r="G163" i="18"/>
  <c r="F163" i="18"/>
  <c r="E163" i="18"/>
  <c r="D163" i="18"/>
  <c r="H162" i="18"/>
  <c r="G162" i="18"/>
  <c r="F162" i="18"/>
  <c r="F164" i="18" s="1"/>
  <c r="E162" i="18"/>
  <c r="D162" i="18"/>
  <c r="H161" i="18"/>
  <c r="G161" i="18"/>
  <c r="G164" i="18" s="1"/>
  <c r="F161" i="18"/>
  <c r="E161" i="18"/>
  <c r="D161" i="18"/>
  <c r="H160" i="18"/>
  <c r="H164" i="18" s="1"/>
  <c r="G160" i="18"/>
  <c r="F160" i="18"/>
  <c r="E160" i="18"/>
  <c r="D160" i="18"/>
  <c r="H159" i="18"/>
  <c r="G159" i="18"/>
  <c r="F159" i="18"/>
  <c r="E159" i="18"/>
  <c r="D159" i="18"/>
  <c r="H157" i="18"/>
  <c r="G157" i="18"/>
  <c r="F157" i="18"/>
  <c r="E157" i="18"/>
  <c r="D157" i="18"/>
  <c r="H156" i="18"/>
  <c r="G156" i="18"/>
  <c r="F156" i="18"/>
  <c r="E156" i="18"/>
  <c r="D156" i="18"/>
  <c r="H155" i="18"/>
  <c r="H158" i="18" s="1"/>
  <c r="G155" i="18"/>
  <c r="F155" i="18"/>
  <c r="E155" i="18"/>
  <c r="D155" i="18"/>
  <c r="H154" i="18"/>
  <c r="G154" i="18"/>
  <c r="F154" i="18"/>
  <c r="E154" i="18"/>
  <c r="D154" i="18"/>
  <c r="H152" i="18"/>
  <c r="G152" i="18"/>
  <c r="F152" i="18"/>
  <c r="E152" i="18"/>
  <c r="D152" i="18"/>
  <c r="H151" i="18"/>
  <c r="G151" i="18"/>
  <c r="F151" i="18"/>
  <c r="E151" i="18"/>
  <c r="D151" i="18"/>
  <c r="H150" i="18"/>
  <c r="G150" i="18"/>
  <c r="F150" i="18"/>
  <c r="E150" i="18"/>
  <c r="D150" i="18"/>
  <c r="H149" i="18"/>
  <c r="G149" i="18"/>
  <c r="F149" i="18"/>
  <c r="E149" i="18"/>
  <c r="D149" i="18"/>
  <c r="H148" i="18"/>
  <c r="G148" i="18"/>
  <c r="F148" i="18"/>
  <c r="E148" i="18"/>
  <c r="D148" i="18"/>
  <c r="H147" i="18"/>
  <c r="G147" i="18"/>
  <c r="F147" i="18"/>
  <c r="E147" i="18"/>
  <c r="D147" i="18"/>
  <c r="H146" i="18"/>
  <c r="G146" i="18"/>
  <c r="F146" i="18"/>
  <c r="E146" i="18"/>
  <c r="D146" i="18"/>
  <c r="H145" i="18"/>
  <c r="G145" i="18"/>
  <c r="F145" i="18"/>
  <c r="E145" i="18"/>
  <c r="D145" i="18"/>
  <c r="H144" i="18"/>
  <c r="G144" i="18"/>
  <c r="F144" i="18"/>
  <c r="E144" i="18"/>
  <c r="D144" i="18"/>
  <c r="H143" i="18"/>
  <c r="G143" i="18"/>
  <c r="F143" i="18"/>
  <c r="E143" i="18"/>
  <c r="D143" i="18"/>
  <c r="H142" i="18"/>
  <c r="G142" i="18"/>
  <c r="F142" i="18"/>
  <c r="E142" i="18"/>
  <c r="D142" i="18"/>
  <c r="H141" i="18"/>
  <c r="G141" i="18"/>
  <c r="F141" i="18"/>
  <c r="E141" i="18"/>
  <c r="E153" i="18" s="1"/>
  <c r="D141" i="18"/>
  <c r="H140" i="18"/>
  <c r="G140" i="18"/>
  <c r="F140" i="18"/>
  <c r="E140" i="18"/>
  <c r="D140" i="18"/>
  <c r="H138" i="18"/>
  <c r="G138" i="18"/>
  <c r="F138" i="18"/>
  <c r="E138" i="18"/>
  <c r="D138" i="18"/>
  <c r="H137" i="18"/>
  <c r="G137" i="18"/>
  <c r="F137" i="18"/>
  <c r="E137" i="18"/>
  <c r="D137" i="18"/>
  <c r="H136" i="18"/>
  <c r="G136" i="18"/>
  <c r="F136" i="18"/>
  <c r="E136" i="18"/>
  <c r="D136" i="18"/>
  <c r="H135" i="18"/>
  <c r="G135" i="18"/>
  <c r="G139" i="18" s="1"/>
  <c r="F135" i="18"/>
  <c r="E135" i="18"/>
  <c r="D135" i="18"/>
  <c r="H134" i="18"/>
  <c r="H139" i="18" s="1"/>
  <c r="G134" i="18"/>
  <c r="F134" i="18"/>
  <c r="E134" i="18"/>
  <c r="D134" i="18"/>
  <c r="H133" i="18"/>
  <c r="G133" i="18"/>
  <c r="F133" i="18"/>
  <c r="E133" i="18"/>
  <c r="D133" i="18"/>
  <c r="H131" i="18"/>
  <c r="G131" i="18"/>
  <c r="F131" i="18"/>
  <c r="E131" i="18"/>
  <c r="D131" i="18"/>
  <c r="H130" i="18"/>
  <c r="G130" i="18"/>
  <c r="F130" i="18"/>
  <c r="E130" i="18"/>
  <c r="D130" i="18"/>
  <c r="H129" i="18"/>
  <c r="G129" i="18"/>
  <c r="F129" i="18"/>
  <c r="E129" i="18"/>
  <c r="D129" i="18"/>
  <c r="H128" i="18"/>
  <c r="G128" i="18"/>
  <c r="F128" i="18"/>
  <c r="E128" i="18"/>
  <c r="D128" i="18"/>
  <c r="H127" i="18"/>
  <c r="G127" i="18"/>
  <c r="F127" i="18"/>
  <c r="E127" i="18"/>
  <c r="D127" i="18"/>
  <c r="H125" i="18"/>
  <c r="G125" i="18"/>
  <c r="F125" i="18"/>
  <c r="E125" i="18"/>
  <c r="D125" i="18"/>
  <c r="H124" i="18"/>
  <c r="G124" i="18"/>
  <c r="F124" i="18"/>
  <c r="E124" i="18"/>
  <c r="D124" i="18"/>
  <c r="H123" i="18"/>
  <c r="G123" i="18"/>
  <c r="F123" i="18"/>
  <c r="E123" i="18"/>
  <c r="D123" i="18"/>
  <c r="H122" i="18"/>
  <c r="G122" i="18"/>
  <c r="F122" i="18"/>
  <c r="E122" i="18"/>
  <c r="D122" i="18"/>
  <c r="H121" i="18"/>
  <c r="G121" i="18"/>
  <c r="F121" i="18"/>
  <c r="E121" i="18"/>
  <c r="D121" i="18"/>
  <c r="H120" i="18"/>
  <c r="G120" i="18"/>
  <c r="F120" i="18"/>
  <c r="E120" i="18"/>
  <c r="D120" i="18"/>
  <c r="H119" i="18"/>
  <c r="G119" i="18"/>
  <c r="F119" i="18"/>
  <c r="E119" i="18"/>
  <c r="D119" i="18"/>
  <c r="H118" i="18"/>
  <c r="G118" i="18"/>
  <c r="F118" i="18"/>
  <c r="E118" i="18"/>
  <c r="D118" i="18"/>
  <c r="H117" i="18"/>
  <c r="G117" i="18"/>
  <c r="F117" i="18"/>
  <c r="E117" i="18"/>
  <c r="D117" i="18"/>
  <c r="H116" i="18"/>
  <c r="G116" i="18"/>
  <c r="F116" i="18"/>
  <c r="E116" i="18"/>
  <c r="D116" i="18"/>
  <c r="H115" i="18"/>
  <c r="G115" i="18"/>
  <c r="F115" i="18"/>
  <c r="E115" i="18"/>
  <c r="D115" i="18"/>
  <c r="H114" i="18"/>
  <c r="G114" i="18"/>
  <c r="F114" i="18"/>
  <c r="E114" i="18"/>
  <c r="D114" i="18"/>
  <c r="H113" i="18"/>
  <c r="G113" i="18"/>
  <c r="F113" i="18"/>
  <c r="E113" i="18"/>
  <c r="D113" i="18"/>
  <c r="H112" i="18"/>
  <c r="G112" i="18"/>
  <c r="F112" i="18"/>
  <c r="E112" i="18"/>
  <c r="D112" i="18"/>
  <c r="H111" i="18"/>
  <c r="G111" i="18"/>
  <c r="F111" i="18"/>
  <c r="E111" i="18"/>
  <c r="D111" i="18"/>
  <c r="H110" i="18"/>
  <c r="G110" i="18"/>
  <c r="F110" i="18"/>
  <c r="E110" i="18"/>
  <c r="D110" i="18"/>
  <c r="H109" i="18"/>
  <c r="G109" i="18"/>
  <c r="F109" i="18"/>
  <c r="E109" i="18"/>
  <c r="D109" i="18"/>
  <c r="H108" i="18"/>
  <c r="G108" i="18"/>
  <c r="F108" i="18"/>
  <c r="E108" i="18"/>
  <c r="D108" i="18"/>
  <c r="H107" i="18"/>
  <c r="G107" i="18"/>
  <c r="F107" i="18"/>
  <c r="E107" i="18"/>
  <c r="D107" i="18"/>
  <c r="H106" i="18"/>
  <c r="G106" i="18"/>
  <c r="F106" i="18"/>
  <c r="E106" i="18"/>
  <c r="D106" i="18"/>
  <c r="H105" i="18"/>
  <c r="G105" i="18"/>
  <c r="F105" i="18"/>
  <c r="E105" i="18"/>
  <c r="D105" i="18"/>
  <c r="H104" i="18"/>
  <c r="G104" i="18"/>
  <c r="F104" i="18"/>
  <c r="E104" i="18"/>
  <c r="D104" i="18"/>
  <c r="H103" i="18"/>
  <c r="G103" i="18"/>
  <c r="F103" i="18"/>
  <c r="E103" i="18"/>
  <c r="D103" i="18"/>
  <c r="H102" i="18"/>
  <c r="G102" i="18"/>
  <c r="F102" i="18"/>
  <c r="E102" i="18"/>
  <c r="D102" i="18"/>
  <c r="H101" i="18"/>
  <c r="G101" i="18"/>
  <c r="F101" i="18"/>
  <c r="E101" i="18"/>
  <c r="D101" i="18"/>
  <c r="H100" i="18"/>
  <c r="G100" i="18"/>
  <c r="F100" i="18"/>
  <c r="E100" i="18"/>
  <c r="D100" i="18"/>
  <c r="H99" i="18"/>
  <c r="G99" i="18"/>
  <c r="F99" i="18"/>
  <c r="F13" i="18" s="1"/>
  <c r="E99" i="18"/>
  <c r="D99" i="18"/>
  <c r="H98" i="18"/>
  <c r="G98" i="18"/>
  <c r="F98" i="18"/>
  <c r="E98" i="18"/>
  <c r="D98" i="18"/>
  <c r="H97" i="18"/>
  <c r="G97" i="18"/>
  <c r="F97" i="18"/>
  <c r="E97" i="18"/>
  <c r="D97" i="18"/>
  <c r="H96" i="18"/>
  <c r="G96" i="18"/>
  <c r="F96" i="18"/>
  <c r="E96" i="18"/>
  <c r="D96" i="18"/>
  <c r="H95" i="18"/>
  <c r="G95" i="18"/>
  <c r="F95" i="18"/>
  <c r="E95" i="18"/>
  <c r="D95" i="18"/>
  <c r="H94" i="18"/>
  <c r="G94" i="18"/>
  <c r="F94" i="18"/>
  <c r="E94" i="18"/>
  <c r="D94" i="18"/>
  <c r="H93" i="18"/>
  <c r="G93" i="18"/>
  <c r="F93" i="18"/>
  <c r="E93" i="18"/>
  <c r="D93" i="18"/>
  <c r="H92" i="18"/>
  <c r="G92" i="18"/>
  <c r="F92" i="18"/>
  <c r="E92" i="18"/>
  <c r="D92" i="18"/>
  <c r="H91" i="18"/>
  <c r="G91" i="18"/>
  <c r="F91" i="18"/>
  <c r="E91" i="18"/>
  <c r="D91" i="18"/>
  <c r="H90" i="18"/>
  <c r="G90" i="18"/>
  <c r="F90" i="18"/>
  <c r="E90" i="18"/>
  <c r="D90" i="18"/>
  <c r="H89" i="18"/>
  <c r="G89" i="18"/>
  <c r="F89" i="18"/>
  <c r="E89" i="18"/>
  <c r="D89" i="18"/>
  <c r="H88" i="18"/>
  <c r="G88" i="18"/>
  <c r="F88" i="18"/>
  <c r="E88" i="18"/>
  <c r="D88" i="18"/>
  <c r="H87" i="18"/>
  <c r="G87" i="18"/>
  <c r="G16" i="18" s="1"/>
  <c r="F87" i="18"/>
  <c r="E87" i="18"/>
  <c r="D87" i="18"/>
  <c r="H86" i="18"/>
  <c r="G86" i="18"/>
  <c r="F86" i="18"/>
  <c r="E86" i="18"/>
  <c r="D86" i="18"/>
  <c r="H85" i="18"/>
  <c r="G85" i="18"/>
  <c r="F85" i="18"/>
  <c r="E85" i="18"/>
  <c r="D85" i="18"/>
  <c r="H84" i="18"/>
  <c r="G84" i="18"/>
  <c r="F84" i="18"/>
  <c r="E84" i="18"/>
  <c r="D84" i="18"/>
  <c r="H83" i="18"/>
  <c r="G83" i="18"/>
  <c r="F83" i="18"/>
  <c r="E83" i="18"/>
  <c r="D83" i="18"/>
  <c r="H82" i="18"/>
  <c r="G82" i="18"/>
  <c r="F82" i="18"/>
  <c r="E82" i="18"/>
  <c r="D82" i="18"/>
  <c r="H81" i="18"/>
  <c r="G81" i="18"/>
  <c r="F81" i="18"/>
  <c r="E81" i="18"/>
  <c r="D81" i="18"/>
  <c r="H80" i="18"/>
  <c r="G80" i="18"/>
  <c r="F80" i="18"/>
  <c r="E80" i="18"/>
  <c r="D80" i="18"/>
  <c r="H79" i="18"/>
  <c r="G79" i="18"/>
  <c r="F79" i="18"/>
  <c r="E79" i="18"/>
  <c r="D79" i="18"/>
  <c r="H78" i="18"/>
  <c r="G78" i="18"/>
  <c r="F78" i="18"/>
  <c r="E78" i="18"/>
  <c r="D78" i="18"/>
  <c r="H77" i="18"/>
  <c r="G77" i="18"/>
  <c r="F77" i="18"/>
  <c r="E77" i="18"/>
  <c r="D77" i="18"/>
  <c r="H76" i="18"/>
  <c r="G76" i="18"/>
  <c r="F76" i="18"/>
  <c r="E76" i="18"/>
  <c r="D76" i="18"/>
  <c r="H75" i="18"/>
  <c r="G75" i="18"/>
  <c r="F75" i="18"/>
  <c r="E75" i="18"/>
  <c r="D75" i="18"/>
  <c r="H74" i="18"/>
  <c r="G74" i="18"/>
  <c r="F74" i="18"/>
  <c r="E74" i="18"/>
  <c r="D74" i="18"/>
  <c r="H73" i="18"/>
  <c r="G73" i="18"/>
  <c r="F73" i="18"/>
  <c r="E73" i="18"/>
  <c r="D73" i="18"/>
  <c r="H72" i="18"/>
  <c r="G72" i="18"/>
  <c r="F72" i="18"/>
  <c r="E72" i="18"/>
  <c r="D72" i="18"/>
  <c r="H71" i="18"/>
  <c r="G71" i="18"/>
  <c r="F71" i="18"/>
  <c r="E71" i="18"/>
  <c r="D71" i="18"/>
  <c r="H70" i="18"/>
  <c r="G70" i="18"/>
  <c r="F70" i="18"/>
  <c r="E70" i="18"/>
  <c r="D70" i="18"/>
  <c r="H69" i="18"/>
  <c r="G69" i="18"/>
  <c r="F69" i="18"/>
  <c r="E69" i="18"/>
  <c r="D69" i="18"/>
  <c r="H68" i="18"/>
  <c r="G68" i="18"/>
  <c r="F68" i="18"/>
  <c r="E68" i="18"/>
  <c r="D68" i="18"/>
  <c r="H67" i="18"/>
  <c r="G67" i="18"/>
  <c r="F67" i="18"/>
  <c r="E67" i="18"/>
  <c r="D67" i="18"/>
  <c r="H66" i="18"/>
  <c r="G66" i="18"/>
  <c r="F66" i="18"/>
  <c r="E66" i="18"/>
  <c r="D66" i="18"/>
  <c r="H65" i="18"/>
  <c r="G65" i="18"/>
  <c r="F65" i="18"/>
  <c r="E65" i="18"/>
  <c r="D65" i="18"/>
  <c r="H64" i="18"/>
  <c r="G64" i="18"/>
  <c r="F64" i="18"/>
  <c r="E64" i="18"/>
  <c r="D64" i="18"/>
  <c r="H63" i="18"/>
  <c r="G63" i="18"/>
  <c r="F63" i="18"/>
  <c r="E63" i="18"/>
  <c r="D63" i="18"/>
  <c r="H62" i="18"/>
  <c r="G62" i="18"/>
  <c r="F62" i="18"/>
  <c r="E62" i="18"/>
  <c r="D62" i="18"/>
  <c r="H61" i="18"/>
  <c r="G61" i="18"/>
  <c r="F61" i="18"/>
  <c r="E61" i="18"/>
  <c r="D61" i="18"/>
  <c r="H60" i="18"/>
  <c r="G60" i="18"/>
  <c r="F60" i="18"/>
  <c r="E60" i="18"/>
  <c r="D60" i="18"/>
  <c r="H59" i="18"/>
  <c r="G59" i="18"/>
  <c r="F59" i="18"/>
  <c r="E59" i="18"/>
  <c r="D59" i="18"/>
  <c r="H58" i="18"/>
  <c r="H126" i="18" s="1"/>
  <c r="G58" i="18"/>
  <c r="G126" i="18" s="1"/>
  <c r="F58" i="18"/>
  <c r="E58" i="18"/>
  <c r="D58" i="18"/>
  <c r="H57" i="18"/>
  <c r="G57" i="18"/>
  <c r="F57" i="18"/>
  <c r="E57" i="18"/>
  <c r="D57" i="18"/>
  <c r="H55" i="18"/>
  <c r="G55" i="18"/>
  <c r="F55" i="18"/>
  <c r="E55" i="18"/>
  <c r="D55" i="18"/>
  <c r="H54" i="18"/>
  <c r="G54" i="18"/>
  <c r="F54" i="18"/>
  <c r="E54" i="18"/>
  <c r="D54" i="18"/>
  <c r="H53" i="18"/>
  <c r="G53" i="18"/>
  <c r="F53" i="18"/>
  <c r="E53" i="18"/>
  <c r="D53" i="18"/>
  <c r="H52" i="18"/>
  <c r="G52" i="18"/>
  <c r="F52" i="18"/>
  <c r="E52" i="18"/>
  <c r="D52" i="18"/>
  <c r="H51" i="18"/>
  <c r="G51" i="18"/>
  <c r="F51" i="18"/>
  <c r="E51" i="18"/>
  <c r="D51" i="18"/>
  <c r="H50" i="18"/>
  <c r="G50" i="18"/>
  <c r="F50" i="18"/>
  <c r="E50" i="18"/>
  <c r="D50" i="18"/>
  <c r="H49" i="18"/>
  <c r="G49" i="18"/>
  <c r="F49" i="18"/>
  <c r="E49" i="18"/>
  <c r="D49" i="18"/>
  <c r="H48" i="18"/>
  <c r="G48" i="18"/>
  <c r="F48" i="18"/>
  <c r="E48" i="18"/>
  <c r="D48" i="18"/>
  <c r="H47" i="18"/>
  <c r="G47" i="18"/>
  <c r="F47" i="18"/>
  <c r="F8" i="18" s="1"/>
  <c r="E47" i="18"/>
  <c r="D47" i="18"/>
  <c r="H46" i="18"/>
  <c r="G46" i="18"/>
  <c r="F46" i="18"/>
  <c r="E46" i="18"/>
  <c r="D46" i="18"/>
  <c r="H45" i="18"/>
  <c r="H6" i="18" s="1"/>
  <c r="G45" i="18"/>
  <c r="G56" i="18" s="1"/>
  <c r="F45" i="18"/>
  <c r="E45" i="18"/>
  <c r="D45" i="18"/>
  <c r="H44" i="18"/>
  <c r="G44" i="18"/>
  <c r="F44" i="18"/>
  <c r="E44" i="18"/>
  <c r="E56" i="18" s="1"/>
  <c r="D44" i="18"/>
  <c r="H43" i="18"/>
  <c r="G43" i="18"/>
  <c r="F43" i="18"/>
  <c r="E43" i="18"/>
  <c r="D43" i="18"/>
  <c r="H41" i="18"/>
  <c r="G41" i="18"/>
  <c r="F41" i="18"/>
  <c r="E41" i="18"/>
  <c r="D41" i="18"/>
  <c r="H40" i="18"/>
  <c r="G40" i="18"/>
  <c r="F40" i="18"/>
  <c r="E40" i="18"/>
  <c r="D40" i="18"/>
  <c r="H39" i="18"/>
  <c r="G39" i="18"/>
  <c r="F39" i="18"/>
  <c r="F16" i="18" s="1"/>
  <c r="E39" i="18"/>
  <c r="D39" i="18"/>
  <c r="H38" i="18"/>
  <c r="G38" i="18"/>
  <c r="F38" i="18"/>
  <c r="E38" i="18"/>
  <c r="D38" i="18"/>
  <c r="H37" i="18"/>
  <c r="G37" i="18"/>
  <c r="F37" i="18"/>
  <c r="E37" i="18"/>
  <c r="D37" i="18"/>
  <c r="H36" i="18"/>
  <c r="G36" i="18"/>
  <c r="F36" i="18"/>
  <c r="E36" i="18"/>
  <c r="D36" i="18"/>
  <c r="H35" i="18"/>
  <c r="G35" i="18"/>
  <c r="F35" i="18"/>
  <c r="E35" i="18"/>
  <c r="D35" i="18"/>
  <c r="H34" i="18"/>
  <c r="G34" i="18"/>
  <c r="F34" i="18"/>
  <c r="E34" i="18"/>
  <c r="D34" i="18"/>
  <c r="H33" i="18"/>
  <c r="G33" i="18"/>
  <c r="F33" i="18"/>
  <c r="E33" i="18"/>
  <c r="D33" i="18"/>
  <c r="H32" i="18"/>
  <c r="G32" i="18"/>
  <c r="F32" i="18"/>
  <c r="E32" i="18"/>
  <c r="D32" i="18"/>
  <c r="H31" i="18"/>
  <c r="G31" i="18"/>
  <c r="F31" i="18"/>
  <c r="E31" i="18"/>
  <c r="D31" i="18"/>
  <c r="H30" i="18"/>
  <c r="G30" i="18"/>
  <c r="F30" i="18"/>
  <c r="E30" i="18"/>
  <c r="D30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D23" i="18" s="1"/>
  <c r="F23" i="18"/>
  <c r="E23" i="18"/>
  <c r="H22" i="18"/>
  <c r="G22" i="18"/>
  <c r="D22" i="18" s="1"/>
  <c r="F22" i="18"/>
  <c r="E22" i="18"/>
  <c r="H21" i="18"/>
  <c r="G21" i="18"/>
  <c r="F21" i="18"/>
  <c r="E21" i="18"/>
  <c r="H20" i="18"/>
  <c r="G20" i="18"/>
  <c r="F20" i="18"/>
  <c r="E20" i="18"/>
  <c r="E18" i="18"/>
  <c r="H12" i="18"/>
  <c r="F12" i="18"/>
  <c r="E12" i="18"/>
  <c r="G11" i="18"/>
  <c r="F11" i="18"/>
  <c r="H4" i="18"/>
  <c r="G4" i="18"/>
  <c r="F4" i="18"/>
  <c r="E4" i="18"/>
  <c r="H368" i="17"/>
  <c r="G368" i="17"/>
  <c r="F368" i="17"/>
  <c r="F369" i="17" s="1"/>
  <c r="E368" i="17"/>
  <c r="D368" i="17"/>
  <c r="H367" i="17"/>
  <c r="G367" i="17"/>
  <c r="F367" i="17"/>
  <c r="E367" i="17"/>
  <c r="D367" i="17"/>
  <c r="H366" i="17"/>
  <c r="H369" i="17" s="1"/>
  <c r="G366" i="17"/>
  <c r="F366" i="17"/>
  <c r="E366" i="17"/>
  <c r="E369" i="17" s="1"/>
  <c r="D366" i="17"/>
  <c r="H365" i="17"/>
  <c r="G365" i="17"/>
  <c r="F365" i="17"/>
  <c r="E365" i="17"/>
  <c r="D365" i="17"/>
  <c r="H363" i="17"/>
  <c r="G363" i="17"/>
  <c r="G364" i="17" s="1"/>
  <c r="F363" i="17"/>
  <c r="E363" i="17"/>
  <c r="D363" i="17"/>
  <c r="H362" i="17"/>
  <c r="H364" i="17" s="1"/>
  <c r="G362" i="17"/>
  <c r="F362" i="17"/>
  <c r="F364" i="17" s="1"/>
  <c r="E362" i="17"/>
  <c r="E364" i="17" s="1"/>
  <c r="D362" i="17"/>
  <c r="H361" i="17"/>
  <c r="G361" i="17"/>
  <c r="F361" i="17"/>
  <c r="E361" i="17"/>
  <c r="D361" i="17"/>
  <c r="H359" i="17"/>
  <c r="H360" i="17" s="1"/>
  <c r="G359" i="17"/>
  <c r="G360" i="17" s="1"/>
  <c r="F359" i="17"/>
  <c r="F360" i="17" s="1"/>
  <c r="E359" i="17"/>
  <c r="E360" i="17" s="1"/>
  <c r="D359" i="17"/>
  <c r="H358" i="17"/>
  <c r="G358" i="17"/>
  <c r="F358" i="17"/>
  <c r="E358" i="17"/>
  <c r="D358" i="17"/>
  <c r="H356" i="17"/>
  <c r="G356" i="17"/>
  <c r="F356" i="17"/>
  <c r="F357" i="17" s="1"/>
  <c r="E356" i="17"/>
  <c r="D356" i="17"/>
  <c r="H355" i="17"/>
  <c r="H357" i="17" s="1"/>
  <c r="G355" i="17"/>
  <c r="G357" i="17" s="1"/>
  <c r="F355" i="17"/>
  <c r="E355" i="17"/>
  <c r="E357" i="17" s="1"/>
  <c r="D355" i="17"/>
  <c r="H354" i="17"/>
  <c r="G354" i="17"/>
  <c r="F354" i="17"/>
  <c r="E354" i="17"/>
  <c r="D354" i="17"/>
  <c r="H352" i="17"/>
  <c r="H353" i="17" s="1"/>
  <c r="G352" i="17"/>
  <c r="G353" i="17" s="1"/>
  <c r="F352" i="17"/>
  <c r="F353" i="17" s="1"/>
  <c r="E352" i="17"/>
  <c r="E353" i="17" s="1"/>
  <c r="D352" i="17"/>
  <c r="H351" i="17"/>
  <c r="G351" i="17"/>
  <c r="F351" i="17"/>
  <c r="E351" i="17"/>
  <c r="D351" i="17"/>
  <c r="H350" i="17"/>
  <c r="H349" i="17"/>
  <c r="G349" i="17"/>
  <c r="F349" i="17"/>
  <c r="E349" i="17"/>
  <c r="E350" i="17" s="1"/>
  <c r="D349" i="17"/>
  <c r="H348" i="17"/>
  <c r="G348" i="17"/>
  <c r="G350" i="17" s="1"/>
  <c r="F348" i="17"/>
  <c r="F350" i="17" s="1"/>
  <c r="E348" i="17"/>
  <c r="D348" i="17"/>
  <c r="H347" i="17"/>
  <c r="G347" i="17"/>
  <c r="F347" i="17"/>
  <c r="E347" i="17"/>
  <c r="D347" i="17"/>
  <c r="H346" i="17"/>
  <c r="H345" i="17"/>
  <c r="G345" i="17"/>
  <c r="F345" i="17"/>
  <c r="E345" i="17"/>
  <c r="E346" i="17" s="1"/>
  <c r="D345" i="17"/>
  <c r="H344" i="17"/>
  <c r="G344" i="17"/>
  <c r="G346" i="17" s="1"/>
  <c r="F344" i="17"/>
  <c r="E344" i="17"/>
  <c r="D344" i="17"/>
  <c r="H343" i="17"/>
  <c r="G343" i="17"/>
  <c r="F343" i="17"/>
  <c r="E343" i="17"/>
  <c r="D343" i="17"/>
  <c r="H342" i="17"/>
  <c r="H341" i="17"/>
  <c r="G341" i="17"/>
  <c r="F341" i="17"/>
  <c r="E341" i="17"/>
  <c r="E342" i="17" s="1"/>
  <c r="D341" i="17"/>
  <c r="H340" i="17"/>
  <c r="G340" i="17"/>
  <c r="G342" i="17" s="1"/>
  <c r="F340" i="17"/>
  <c r="E340" i="17"/>
  <c r="D340" i="17"/>
  <c r="H339" i="17"/>
  <c r="G339" i="17"/>
  <c r="F339" i="17"/>
  <c r="E339" i="17"/>
  <c r="D339" i="17"/>
  <c r="H337" i="17"/>
  <c r="G337" i="17"/>
  <c r="F337" i="17"/>
  <c r="E337" i="17"/>
  <c r="D337" i="17"/>
  <c r="H336" i="17"/>
  <c r="G336" i="17"/>
  <c r="F336" i="17"/>
  <c r="E336" i="17"/>
  <c r="D336" i="17"/>
  <c r="H335" i="17"/>
  <c r="G335" i="17"/>
  <c r="F335" i="17"/>
  <c r="E335" i="17"/>
  <c r="D335" i="17"/>
  <c r="H334" i="17"/>
  <c r="H338" i="17" s="1"/>
  <c r="G334" i="17"/>
  <c r="F334" i="17"/>
  <c r="E334" i="17"/>
  <c r="D334" i="17"/>
  <c r="H333" i="17"/>
  <c r="G333" i="17"/>
  <c r="F333" i="17"/>
  <c r="E333" i="17"/>
  <c r="E338" i="17" s="1"/>
  <c r="D333" i="17"/>
  <c r="H332" i="17"/>
  <c r="G332" i="17"/>
  <c r="F332" i="17"/>
  <c r="E332" i="17"/>
  <c r="D332" i="17"/>
  <c r="H330" i="17"/>
  <c r="H331" i="17" s="1"/>
  <c r="G330" i="17"/>
  <c r="F330" i="17"/>
  <c r="E330" i="17"/>
  <c r="D330" i="17"/>
  <c r="H329" i="17"/>
  <c r="G329" i="17"/>
  <c r="G331" i="17" s="1"/>
  <c r="F329" i="17"/>
  <c r="F331" i="17" s="1"/>
  <c r="E329" i="17"/>
  <c r="E331" i="17" s="1"/>
  <c r="D329" i="17"/>
  <c r="H328" i="17"/>
  <c r="G328" i="17"/>
  <c r="F328" i="17"/>
  <c r="E328" i="17"/>
  <c r="D328" i="17"/>
  <c r="H326" i="17"/>
  <c r="H327" i="17" s="1"/>
  <c r="G326" i="17"/>
  <c r="F326" i="17"/>
  <c r="E326" i="17"/>
  <c r="D326" i="17"/>
  <c r="H325" i="17"/>
  <c r="G325" i="17"/>
  <c r="G327" i="17" s="1"/>
  <c r="F325" i="17"/>
  <c r="F327" i="17" s="1"/>
  <c r="E325" i="17"/>
  <c r="E327" i="17" s="1"/>
  <c r="D325" i="17"/>
  <c r="H324" i="17"/>
  <c r="G324" i="17"/>
  <c r="F324" i="17"/>
  <c r="E324" i="17"/>
  <c r="D324" i="17"/>
  <c r="H322" i="17"/>
  <c r="G322" i="17"/>
  <c r="F322" i="17"/>
  <c r="E322" i="17"/>
  <c r="D322" i="17"/>
  <c r="H321" i="17"/>
  <c r="G321" i="17"/>
  <c r="F321" i="17"/>
  <c r="E321" i="17"/>
  <c r="D321" i="17"/>
  <c r="H320" i="17"/>
  <c r="G320" i="17"/>
  <c r="G323" i="17" s="1"/>
  <c r="F320" i="17"/>
  <c r="E320" i="17"/>
  <c r="D320" i="17"/>
  <c r="H319" i="17"/>
  <c r="H323" i="17" s="1"/>
  <c r="G319" i="17"/>
  <c r="F319" i="17"/>
  <c r="E319" i="17"/>
  <c r="D319" i="17"/>
  <c r="H318" i="17"/>
  <c r="G318" i="17"/>
  <c r="F318" i="17"/>
  <c r="E318" i="17"/>
  <c r="D318" i="17"/>
  <c r="H316" i="17"/>
  <c r="G316" i="17"/>
  <c r="F316" i="17"/>
  <c r="F317" i="17" s="1"/>
  <c r="E316" i="17"/>
  <c r="D316" i="17"/>
  <c r="H315" i="17"/>
  <c r="H317" i="17" s="1"/>
  <c r="G315" i="17"/>
  <c r="F315" i="17"/>
  <c r="E315" i="17"/>
  <c r="E317" i="17" s="1"/>
  <c r="D315" i="17"/>
  <c r="H314" i="17"/>
  <c r="G314" i="17"/>
  <c r="F314" i="17"/>
  <c r="E314" i="17"/>
  <c r="D314" i="17"/>
  <c r="H312" i="17"/>
  <c r="G312" i="17"/>
  <c r="F312" i="17"/>
  <c r="F313" i="17" s="1"/>
  <c r="E312" i="17"/>
  <c r="D312" i="17"/>
  <c r="H311" i="17"/>
  <c r="G311" i="17"/>
  <c r="F311" i="17"/>
  <c r="E311" i="17"/>
  <c r="D311" i="17"/>
  <c r="H310" i="17"/>
  <c r="G310" i="17"/>
  <c r="F310" i="17"/>
  <c r="E310" i="17"/>
  <c r="D310" i="17"/>
  <c r="H309" i="17"/>
  <c r="G309" i="17"/>
  <c r="F309" i="17"/>
  <c r="E309" i="17"/>
  <c r="E313" i="17" s="1"/>
  <c r="D309" i="17"/>
  <c r="H308" i="17"/>
  <c r="G308" i="17"/>
  <c r="F308" i="17"/>
  <c r="E308" i="17"/>
  <c r="D308" i="17"/>
  <c r="G307" i="17"/>
  <c r="H306" i="17"/>
  <c r="G306" i="17"/>
  <c r="F306" i="17"/>
  <c r="E306" i="17"/>
  <c r="D306" i="17"/>
  <c r="H305" i="17"/>
  <c r="H307" i="17" s="1"/>
  <c r="G305" i="17"/>
  <c r="F305" i="17"/>
  <c r="F307" i="17" s="1"/>
  <c r="E305" i="17"/>
  <c r="D305" i="17"/>
  <c r="H304" i="17"/>
  <c r="G304" i="17"/>
  <c r="F304" i="17"/>
  <c r="E304" i="17"/>
  <c r="D304" i="17"/>
  <c r="H302" i="17"/>
  <c r="H303" i="17" s="1"/>
  <c r="G302" i="17"/>
  <c r="F302" i="17"/>
  <c r="E302" i="17"/>
  <c r="D302" i="17"/>
  <c r="H301" i="17"/>
  <c r="G301" i="17"/>
  <c r="F301" i="17"/>
  <c r="E301" i="17"/>
  <c r="D301" i="17"/>
  <c r="H300" i="17"/>
  <c r="G300" i="17"/>
  <c r="F300" i="17"/>
  <c r="F303" i="17" s="1"/>
  <c r="E300" i="17"/>
  <c r="D300" i="17"/>
  <c r="H299" i="17"/>
  <c r="G299" i="17"/>
  <c r="F299" i="17"/>
  <c r="E299" i="17"/>
  <c r="D299" i="17"/>
  <c r="H298" i="17"/>
  <c r="H297" i="17"/>
  <c r="G297" i="17"/>
  <c r="F297" i="17"/>
  <c r="E297" i="17"/>
  <c r="E298" i="17" s="1"/>
  <c r="D297" i="17"/>
  <c r="H296" i="17"/>
  <c r="G296" i="17"/>
  <c r="G298" i="17" s="1"/>
  <c r="F296" i="17"/>
  <c r="F298" i="17" s="1"/>
  <c r="E296" i="17"/>
  <c r="D296" i="17"/>
  <c r="H295" i="17"/>
  <c r="G295" i="17"/>
  <c r="F295" i="17"/>
  <c r="E295" i="17"/>
  <c r="D295" i="17"/>
  <c r="H293" i="17"/>
  <c r="G293" i="17"/>
  <c r="F293" i="17"/>
  <c r="E293" i="17"/>
  <c r="D293" i="17"/>
  <c r="H292" i="17"/>
  <c r="G292" i="17"/>
  <c r="F292" i="17"/>
  <c r="E292" i="17"/>
  <c r="D292" i="17"/>
  <c r="H291" i="17"/>
  <c r="G291" i="17"/>
  <c r="F291" i="17"/>
  <c r="E291" i="17"/>
  <c r="D291" i="17"/>
  <c r="H290" i="17"/>
  <c r="G290" i="17"/>
  <c r="F290" i="17"/>
  <c r="E290" i="17"/>
  <c r="D290" i="17"/>
  <c r="H289" i="17"/>
  <c r="G289" i="17"/>
  <c r="F289" i="17"/>
  <c r="E289" i="17"/>
  <c r="D289" i="17"/>
  <c r="H288" i="17"/>
  <c r="G288" i="17"/>
  <c r="F288" i="17"/>
  <c r="E288" i="17"/>
  <c r="D288" i="17"/>
  <c r="H287" i="17"/>
  <c r="G287" i="17"/>
  <c r="F287" i="17"/>
  <c r="E287" i="17"/>
  <c r="D287" i="17"/>
  <c r="H285" i="17"/>
  <c r="G285" i="17"/>
  <c r="F285" i="17"/>
  <c r="E285" i="17"/>
  <c r="D285" i="17"/>
  <c r="H284" i="17"/>
  <c r="G284" i="17"/>
  <c r="F284" i="17"/>
  <c r="E284" i="17"/>
  <c r="D284" i="17"/>
  <c r="H283" i="17"/>
  <c r="G283" i="17"/>
  <c r="F283" i="17"/>
  <c r="E283" i="17"/>
  <c r="D283" i="17"/>
  <c r="H282" i="17"/>
  <c r="G282" i="17"/>
  <c r="F282" i="17"/>
  <c r="E282" i="17"/>
  <c r="D282" i="17"/>
  <c r="H281" i="17"/>
  <c r="G281" i="17"/>
  <c r="F281" i="17"/>
  <c r="E281" i="17"/>
  <c r="D281" i="17"/>
  <c r="H280" i="17"/>
  <c r="H286" i="17" s="1"/>
  <c r="G280" i="17"/>
  <c r="F280" i="17"/>
  <c r="E280" i="17"/>
  <c r="D280" i="17"/>
  <c r="H279" i="17"/>
  <c r="G279" i="17"/>
  <c r="F279" i="17"/>
  <c r="E279" i="17"/>
  <c r="D279" i="17"/>
  <c r="H277" i="17"/>
  <c r="G277" i="17"/>
  <c r="F277" i="17"/>
  <c r="E277" i="17"/>
  <c r="D277" i="17"/>
  <c r="H276" i="17"/>
  <c r="G276" i="17"/>
  <c r="F276" i="17"/>
  <c r="E276" i="17"/>
  <c r="D276" i="17"/>
  <c r="H275" i="17"/>
  <c r="G275" i="17"/>
  <c r="F275" i="17"/>
  <c r="E275" i="17"/>
  <c r="D275" i="17"/>
  <c r="H274" i="17"/>
  <c r="G274" i="17"/>
  <c r="F274" i="17"/>
  <c r="E274" i="17"/>
  <c r="E278" i="17" s="1"/>
  <c r="D274" i="17"/>
  <c r="H273" i="17"/>
  <c r="G273" i="17"/>
  <c r="F273" i="17"/>
  <c r="E273" i="17"/>
  <c r="D273" i="17"/>
  <c r="H271" i="17"/>
  <c r="G271" i="17"/>
  <c r="F271" i="17"/>
  <c r="E271" i="17"/>
  <c r="D271" i="17"/>
  <c r="H270" i="17"/>
  <c r="G270" i="17"/>
  <c r="F270" i="17"/>
  <c r="E270" i="17"/>
  <c r="D270" i="17"/>
  <c r="H269" i="17"/>
  <c r="G269" i="17"/>
  <c r="F269" i="17"/>
  <c r="E269" i="17"/>
  <c r="D269" i="17"/>
  <c r="H268" i="17"/>
  <c r="G268" i="17"/>
  <c r="F268" i="17"/>
  <c r="E268" i="17"/>
  <c r="D268" i="17"/>
  <c r="H267" i="17"/>
  <c r="G267" i="17"/>
  <c r="G272" i="17" s="1"/>
  <c r="F267" i="17"/>
  <c r="E267" i="17"/>
  <c r="D267" i="17"/>
  <c r="H266" i="17"/>
  <c r="G266" i="17"/>
  <c r="F266" i="17"/>
  <c r="E266" i="17"/>
  <c r="E272" i="17" s="1"/>
  <c r="D266" i="17"/>
  <c r="H265" i="17"/>
  <c r="G265" i="17"/>
  <c r="F265" i="17"/>
  <c r="E265" i="17"/>
  <c r="D265" i="17"/>
  <c r="H263" i="17"/>
  <c r="G263" i="17"/>
  <c r="F263" i="17"/>
  <c r="E263" i="17"/>
  <c r="D263" i="17"/>
  <c r="H262" i="17"/>
  <c r="G262" i="17"/>
  <c r="F262" i="17"/>
  <c r="E262" i="17"/>
  <c r="D262" i="17"/>
  <c r="H261" i="17"/>
  <c r="G261" i="17"/>
  <c r="F261" i="17"/>
  <c r="E261" i="17"/>
  <c r="D261" i="17"/>
  <c r="H260" i="17"/>
  <c r="G260" i="17"/>
  <c r="F260" i="17"/>
  <c r="E260" i="17"/>
  <c r="D260" i="17"/>
  <c r="H259" i="17"/>
  <c r="G259" i="17"/>
  <c r="F259" i="17"/>
  <c r="E259" i="17"/>
  <c r="D259" i="17"/>
  <c r="H258" i="17"/>
  <c r="G258" i="17"/>
  <c r="G264" i="17" s="1"/>
  <c r="F258" i="17"/>
  <c r="F264" i="17" s="1"/>
  <c r="E258" i="17"/>
  <c r="E264" i="17" s="1"/>
  <c r="D258" i="17"/>
  <c r="H257" i="17"/>
  <c r="G257" i="17"/>
  <c r="F257" i="17"/>
  <c r="E257" i="17"/>
  <c r="D257" i="17"/>
  <c r="H255" i="17"/>
  <c r="G255" i="17"/>
  <c r="F255" i="17"/>
  <c r="E255" i="17"/>
  <c r="D255" i="17"/>
  <c r="H254" i="17"/>
  <c r="G254" i="17"/>
  <c r="F254" i="17"/>
  <c r="E254" i="17"/>
  <c r="D254" i="17"/>
  <c r="H253" i="17"/>
  <c r="G253" i="17"/>
  <c r="F253" i="17"/>
  <c r="E253" i="17"/>
  <c r="D253" i="17"/>
  <c r="H252" i="17"/>
  <c r="G252" i="17"/>
  <c r="G256" i="17" s="1"/>
  <c r="F252" i="17"/>
  <c r="E252" i="17"/>
  <c r="D252" i="17"/>
  <c r="H251" i="17"/>
  <c r="G251" i="17"/>
  <c r="F251" i="17"/>
  <c r="E251" i="17"/>
  <c r="D251" i="17"/>
  <c r="H250" i="17"/>
  <c r="G250" i="17"/>
  <c r="F250" i="17"/>
  <c r="E250" i="17"/>
  <c r="D250" i="17"/>
  <c r="H249" i="17"/>
  <c r="G249" i="17"/>
  <c r="F249" i="17"/>
  <c r="E249" i="17"/>
  <c r="D249" i="17"/>
  <c r="H247" i="17"/>
  <c r="G247" i="17"/>
  <c r="F247" i="17"/>
  <c r="E247" i="17"/>
  <c r="D247" i="17"/>
  <c r="H246" i="17"/>
  <c r="G246" i="17"/>
  <c r="F246" i="17"/>
  <c r="E246" i="17"/>
  <c r="D246" i="17"/>
  <c r="H245" i="17"/>
  <c r="G245" i="17"/>
  <c r="F245" i="17"/>
  <c r="E245" i="17"/>
  <c r="D245" i="17"/>
  <c r="H244" i="17"/>
  <c r="G244" i="17"/>
  <c r="F244" i="17"/>
  <c r="F248" i="17" s="1"/>
  <c r="E244" i="17"/>
  <c r="D244" i="17"/>
  <c r="H243" i="17"/>
  <c r="G243" i="17"/>
  <c r="G248" i="17" s="1"/>
  <c r="F243" i="17"/>
  <c r="E243" i="17"/>
  <c r="D243" i="17"/>
  <c r="H242" i="17"/>
  <c r="G242" i="17"/>
  <c r="F242" i="17"/>
  <c r="E242" i="17"/>
  <c r="D242" i="17"/>
  <c r="H240" i="17"/>
  <c r="G240" i="17"/>
  <c r="F240" i="17"/>
  <c r="E240" i="17"/>
  <c r="D240" i="17"/>
  <c r="H239" i="17"/>
  <c r="G239" i="17"/>
  <c r="F239" i="17"/>
  <c r="E239" i="17"/>
  <c r="D239" i="17"/>
  <c r="H238" i="17"/>
  <c r="G238" i="17"/>
  <c r="F238" i="17"/>
  <c r="E238" i="17"/>
  <c r="D238" i="17"/>
  <c r="H237" i="17"/>
  <c r="G237" i="17"/>
  <c r="F237" i="17"/>
  <c r="E237" i="17"/>
  <c r="D237" i="17"/>
  <c r="H236" i="17"/>
  <c r="G236" i="17"/>
  <c r="F236" i="17"/>
  <c r="E236" i="17"/>
  <c r="D236" i="17"/>
  <c r="H235" i="17"/>
  <c r="G235" i="17"/>
  <c r="F235" i="17"/>
  <c r="E235" i="17"/>
  <c r="D235" i="17"/>
  <c r="H234" i="17"/>
  <c r="G234" i="17"/>
  <c r="F234" i="17"/>
  <c r="E234" i="17"/>
  <c r="D234" i="17"/>
  <c r="H232" i="17"/>
  <c r="G232" i="17"/>
  <c r="F232" i="17"/>
  <c r="E232" i="17"/>
  <c r="E233" i="17" s="1"/>
  <c r="D232" i="17"/>
  <c r="H231" i="17"/>
  <c r="G231" i="17"/>
  <c r="F231" i="17"/>
  <c r="E231" i="17"/>
  <c r="D231" i="17"/>
  <c r="H230" i="17"/>
  <c r="G230" i="17"/>
  <c r="G233" i="17" s="1"/>
  <c r="F230" i="17"/>
  <c r="E230" i="17"/>
  <c r="E11" i="17" s="1"/>
  <c r="D230" i="17"/>
  <c r="H229" i="17"/>
  <c r="G229" i="17"/>
  <c r="F229" i="17"/>
  <c r="E229" i="17"/>
  <c r="D229" i="17"/>
  <c r="H227" i="17"/>
  <c r="G227" i="17"/>
  <c r="F227" i="17"/>
  <c r="E227" i="17"/>
  <c r="D227" i="17"/>
  <c r="H226" i="17"/>
  <c r="G226" i="17"/>
  <c r="F226" i="17"/>
  <c r="E226" i="17"/>
  <c r="D226" i="17"/>
  <c r="H225" i="17"/>
  <c r="G225" i="17"/>
  <c r="F225" i="17"/>
  <c r="E225" i="17"/>
  <c r="D225" i="17"/>
  <c r="H224" i="17"/>
  <c r="G224" i="17"/>
  <c r="G228" i="17" s="1"/>
  <c r="F224" i="17"/>
  <c r="E224" i="17"/>
  <c r="E228" i="17" s="1"/>
  <c r="D224" i="17"/>
  <c r="H223" i="17"/>
  <c r="G223" i="17"/>
  <c r="F223" i="17"/>
  <c r="E223" i="17"/>
  <c r="D223" i="17"/>
  <c r="H221" i="17"/>
  <c r="G221" i="17"/>
  <c r="F221" i="17"/>
  <c r="E221" i="17"/>
  <c r="D221" i="17"/>
  <c r="H220" i="17"/>
  <c r="G220" i="17"/>
  <c r="F220" i="17"/>
  <c r="E220" i="17"/>
  <c r="D220" i="17"/>
  <c r="H219" i="17"/>
  <c r="G219" i="17"/>
  <c r="F219" i="17"/>
  <c r="E219" i="17"/>
  <c r="D219" i="17"/>
  <c r="H218" i="17"/>
  <c r="G218" i="17"/>
  <c r="F218" i="17"/>
  <c r="E218" i="17"/>
  <c r="D218" i="17"/>
  <c r="H217" i="17"/>
  <c r="G217" i="17"/>
  <c r="F217" i="17"/>
  <c r="E217" i="17"/>
  <c r="D217" i="17"/>
  <c r="H216" i="17"/>
  <c r="G216" i="17"/>
  <c r="F216" i="17"/>
  <c r="E216" i="17"/>
  <c r="D216" i="17"/>
  <c r="H215" i="17"/>
  <c r="G215" i="17"/>
  <c r="F215" i="17"/>
  <c r="E215" i="17"/>
  <c r="D215" i="17"/>
  <c r="H213" i="17"/>
  <c r="G213" i="17"/>
  <c r="F213" i="17"/>
  <c r="E213" i="17"/>
  <c r="D213" i="17"/>
  <c r="H212" i="17"/>
  <c r="G212" i="17"/>
  <c r="F212" i="17"/>
  <c r="E212" i="17"/>
  <c r="D212" i="17"/>
  <c r="H211" i="17"/>
  <c r="G211" i="17"/>
  <c r="F211" i="17"/>
  <c r="E211" i="17"/>
  <c r="D211" i="17"/>
  <c r="H210" i="17"/>
  <c r="G210" i="17"/>
  <c r="F210" i="17"/>
  <c r="E210" i="17"/>
  <c r="D210" i="17"/>
  <c r="H209" i="17"/>
  <c r="G209" i="17"/>
  <c r="F209" i="17"/>
  <c r="E209" i="17"/>
  <c r="D209" i="17"/>
  <c r="H208" i="17"/>
  <c r="G208" i="17"/>
  <c r="F208" i="17"/>
  <c r="E208" i="17"/>
  <c r="D208" i="17"/>
  <c r="H207" i="17"/>
  <c r="G207" i="17"/>
  <c r="F207" i="17"/>
  <c r="E207" i="17"/>
  <c r="D207" i="17"/>
  <c r="H205" i="17"/>
  <c r="G205" i="17"/>
  <c r="F205" i="17"/>
  <c r="E205" i="17"/>
  <c r="D205" i="17"/>
  <c r="H204" i="17"/>
  <c r="G204" i="17"/>
  <c r="F204" i="17"/>
  <c r="E204" i="17"/>
  <c r="D204" i="17"/>
  <c r="H203" i="17"/>
  <c r="G203" i="17"/>
  <c r="F203" i="17"/>
  <c r="E203" i="17"/>
  <c r="D203" i="17"/>
  <c r="H202" i="17"/>
  <c r="G202" i="17"/>
  <c r="F202" i="17"/>
  <c r="E202" i="17"/>
  <c r="D202" i="17"/>
  <c r="H201" i="17"/>
  <c r="G201" i="17"/>
  <c r="F201" i="17"/>
  <c r="E201" i="17"/>
  <c r="D201" i="17"/>
  <c r="H200" i="17"/>
  <c r="G200" i="17"/>
  <c r="F200" i="17"/>
  <c r="E200" i="17"/>
  <c r="D200" i="17"/>
  <c r="H199" i="17"/>
  <c r="G199" i="17"/>
  <c r="F199" i="17"/>
  <c r="E199" i="17"/>
  <c r="D199" i="17"/>
  <c r="H198" i="17"/>
  <c r="G198" i="17"/>
  <c r="F198" i="17"/>
  <c r="E198" i="17"/>
  <c r="D198" i="17"/>
  <c r="H196" i="17"/>
  <c r="G196" i="17"/>
  <c r="F196" i="17"/>
  <c r="E196" i="17"/>
  <c r="D196" i="17"/>
  <c r="H195" i="17"/>
  <c r="G195" i="17"/>
  <c r="F195" i="17"/>
  <c r="E195" i="17"/>
  <c r="D195" i="17"/>
  <c r="H194" i="17"/>
  <c r="G194" i="17"/>
  <c r="F194" i="17"/>
  <c r="E194" i="17"/>
  <c r="D194" i="17"/>
  <c r="H193" i="17"/>
  <c r="G193" i="17"/>
  <c r="F193" i="17"/>
  <c r="E193" i="17"/>
  <c r="D193" i="17"/>
  <c r="H192" i="17"/>
  <c r="G192" i="17"/>
  <c r="F192" i="17"/>
  <c r="F197" i="17" s="1"/>
  <c r="E192" i="17"/>
  <c r="D192" i="17"/>
  <c r="H191" i="17"/>
  <c r="G191" i="17"/>
  <c r="F191" i="17"/>
  <c r="E191" i="17"/>
  <c r="D191" i="17"/>
  <c r="H190" i="17"/>
  <c r="G190" i="17"/>
  <c r="F190" i="17"/>
  <c r="E190" i="17"/>
  <c r="E197" i="17" s="1"/>
  <c r="D190" i="17"/>
  <c r="H189" i="17"/>
  <c r="G189" i="17"/>
  <c r="F189" i="17"/>
  <c r="E189" i="17"/>
  <c r="D189" i="17"/>
  <c r="H187" i="17"/>
  <c r="G187" i="17"/>
  <c r="F187" i="17"/>
  <c r="E187" i="17"/>
  <c r="D187" i="17"/>
  <c r="H186" i="17"/>
  <c r="G186" i="17"/>
  <c r="F186" i="17"/>
  <c r="E186" i="17"/>
  <c r="D186" i="17"/>
  <c r="H185" i="17"/>
  <c r="G185" i="17"/>
  <c r="F185" i="17"/>
  <c r="E185" i="17"/>
  <c r="D185" i="17"/>
  <c r="H184" i="17"/>
  <c r="G184" i="17"/>
  <c r="F184" i="17"/>
  <c r="E184" i="17"/>
  <c r="D184" i="17"/>
  <c r="H183" i="17"/>
  <c r="G183" i="17"/>
  <c r="F183" i="17"/>
  <c r="E183" i="17"/>
  <c r="D183" i="17"/>
  <c r="H182" i="17"/>
  <c r="G182" i="17"/>
  <c r="F182" i="17"/>
  <c r="E182" i="17"/>
  <c r="D182" i="17"/>
  <c r="H181" i="17"/>
  <c r="G181" i="17"/>
  <c r="F181" i="17"/>
  <c r="E181" i="17"/>
  <c r="D181" i="17"/>
  <c r="H180" i="17"/>
  <c r="G180" i="17"/>
  <c r="F180" i="17"/>
  <c r="F188" i="17" s="1"/>
  <c r="E180" i="17"/>
  <c r="D180" i="17"/>
  <c r="H179" i="17"/>
  <c r="G179" i="17"/>
  <c r="G188" i="17" s="1"/>
  <c r="F179" i="17"/>
  <c r="E179" i="17"/>
  <c r="D179" i="17"/>
  <c r="H178" i="17"/>
  <c r="G178" i="17"/>
  <c r="F178" i="17"/>
  <c r="E178" i="17"/>
  <c r="D178" i="17"/>
  <c r="H176" i="17"/>
  <c r="G176" i="17"/>
  <c r="F176" i="17"/>
  <c r="E176" i="17"/>
  <c r="D176" i="17"/>
  <c r="H175" i="17"/>
  <c r="G175" i="17"/>
  <c r="F175" i="17"/>
  <c r="E175" i="17"/>
  <c r="D175" i="17"/>
  <c r="H174" i="17"/>
  <c r="G174" i="17"/>
  <c r="F174" i="17"/>
  <c r="E174" i="17"/>
  <c r="D174" i="17"/>
  <c r="H173" i="17"/>
  <c r="G173" i="17"/>
  <c r="F173" i="17"/>
  <c r="E173" i="17"/>
  <c r="D173" i="17"/>
  <c r="H172" i="17"/>
  <c r="G172" i="17"/>
  <c r="F172" i="17"/>
  <c r="E172" i="17"/>
  <c r="D172" i="17"/>
  <c r="H171" i="17"/>
  <c r="G171" i="17"/>
  <c r="F171" i="17"/>
  <c r="E171" i="17"/>
  <c r="D171" i="17"/>
  <c r="H170" i="17"/>
  <c r="G170" i="17"/>
  <c r="F170" i="17"/>
  <c r="E170" i="17"/>
  <c r="D170" i="17"/>
  <c r="H169" i="17"/>
  <c r="G169" i="17"/>
  <c r="F169" i="17"/>
  <c r="E169" i="17"/>
  <c r="D169" i="17"/>
  <c r="H168" i="17"/>
  <c r="G168" i="17"/>
  <c r="F168" i="17"/>
  <c r="E168" i="17"/>
  <c r="D168" i="17"/>
  <c r="H167" i="17"/>
  <c r="G167" i="17"/>
  <c r="F167" i="17"/>
  <c r="E167" i="17"/>
  <c r="D167" i="17"/>
  <c r="H166" i="17"/>
  <c r="G166" i="17"/>
  <c r="F166" i="17"/>
  <c r="E166" i="17"/>
  <c r="D166" i="17"/>
  <c r="H165" i="17"/>
  <c r="G165" i="17"/>
  <c r="F165" i="17"/>
  <c r="E165" i="17"/>
  <c r="D165" i="17"/>
  <c r="H163" i="17"/>
  <c r="G163" i="17"/>
  <c r="F163" i="17"/>
  <c r="E163" i="17"/>
  <c r="D163" i="17"/>
  <c r="H162" i="17"/>
  <c r="G162" i="17"/>
  <c r="F162" i="17"/>
  <c r="E162" i="17"/>
  <c r="D162" i="17"/>
  <c r="H161" i="17"/>
  <c r="G161" i="17"/>
  <c r="F161" i="17"/>
  <c r="E161" i="17"/>
  <c r="D161" i="17"/>
  <c r="H160" i="17"/>
  <c r="G160" i="17"/>
  <c r="F160" i="17"/>
  <c r="E160" i="17"/>
  <c r="D160" i="17"/>
  <c r="H159" i="17"/>
  <c r="G159" i="17"/>
  <c r="F159" i="17"/>
  <c r="E159" i="17"/>
  <c r="D159" i="17"/>
  <c r="H157" i="17"/>
  <c r="G157" i="17"/>
  <c r="F157" i="17"/>
  <c r="E157" i="17"/>
  <c r="D157" i="17"/>
  <c r="H156" i="17"/>
  <c r="G156" i="17"/>
  <c r="F156" i="17"/>
  <c r="E156" i="17"/>
  <c r="D156" i="17"/>
  <c r="H155" i="17"/>
  <c r="H158" i="17" s="1"/>
  <c r="G155" i="17"/>
  <c r="F155" i="17"/>
  <c r="F158" i="17" s="1"/>
  <c r="E155" i="17"/>
  <c r="D155" i="17"/>
  <c r="H154" i="17"/>
  <c r="G154" i="17"/>
  <c r="F154" i="17"/>
  <c r="E154" i="17"/>
  <c r="D154" i="17"/>
  <c r="H152" i="17"/>
  <c r="G152" i="17"/>
  <c r="F152" i="17"/>
  <c r="E152" i="17"/>
  <c r="D152" i="17"/>
  <c r="H151" i="17"/>
  <c r="G151" i="17"/>
  <c r="F151" i="17"/>
  <c r="E151" i="17"/>
  <c r="D151" i="17"/>
  <c r="H150" i="17"/>
  <c r="G150" i="17"/>
  <c r="F150" i="17"/>
  <c r="E150" i="17"/>
  <c r="D150" i="17"/>
  <c r="H149" i="17"/>
  <c r="G149" i="17"/>
  <c r="F149" i="17"/>
  <c r="E149" i="17"/>
  <c r="D149" i="17"/>
  <c r="H148" i="17"/>
  <c r="G148" i="17"/>
  <c r="F148" i="17"/>
  <c r="E148" i="17"/>
  <c r="D148" i="17"/>
  <c r="H147" i="17"/>
  <c r="G147" i="17"/>
  <c r="F147" i="17"/>
  <c r="E147" i="17"/>
  <c r="D147" i="17"/>
  <c r="H146" i="17"/>
  <c r="G146" i="17"/>
  <c r="F146" i="17"/>
  <c r="E146" i="17"/>
  <c r="D146" i="17"/>
  <c r="H145" i="17"/>
  <c r="G145" i="17"/>
  <c r="F145" i="17"/>
  <c r="E145" i="17"/>
  <c r="D145" i="17"/>
  <c r="H144" i="17"/>
  <c r="G144" i="17"/>
  <c r="F144" i="17"/>
  <c r="E144" i="17"/>
  <c r="D144" i="17"/>
  <c r="H143" i="17"/>
  <c r="G143" i="17"/>
  <c r="F143" i="17"/>
  <c r="E143" i="17"/>
  <c r="D143" i="17"/>
  <c r="H142" i="17"/>
  <c r="G142" i="17"/>
  <c r="F142" i="17"/>
  <c r="E142" i="17"/>
  <c r="D142" i="17"/>
  <c r="H141" i="17"/>
  <c r="G141" i="17"/>
  <c r="F141" i="17"/>
  <c r="E141" i="17"/>
  <c r="D141" i="17"/>
  <c r="H140" i="17"/>
  <c r="G140" i="17"/>
  <c r="F140" i="17"/>
  <c r="E140" i="17"/>
  <c r="D140" i="17"/>
  <c r="H138" i="17"/>
  <c r="G138" i="17"/>
  <c r="F138" i="17"/>
  <c r="E138" i="17"/>
  <c r="D138" i="17"/>
  <c r="H137" i="17"/>
  <c r="G137" i="17"/>
  <c r="F137" i="17"/>
  <c r="E137" i="17"/>
  <c r="D137" i="17"/>
  <c r="H136" i="17"/>
  <c r="H139" i="17" s="1"/>
  <c r="G136" i="17"/>
  <c r="F136" i="17"/>
  <c r="E136" i="17"/>
  <c r="D136" i="17"/>
  <c r="H135" i="17"/>
  <c r="G135" i="17"/>
  <c r="F135" i="17"/>
  <c r="E135" i="17"/>
  <c r="D135" i="17"/>
  <c r="H134" i="17"/>
  <c r="G134" i="17"/>
  <c r="G139" i="17" s="1"/>
  <c r="F134" i="17"/>
  <c r="E134" i="17"/>
  <c r="D134" i="17"/>
  <c r="H133" i="17"/>
  <c r="G133" i="17"/>
  <c r="F133" i="17"/>
  <c r="E133" i="17"/>
  <c r="D133" i="17"/>
  <c r="H131" i="17"/>
  <c r="G131" i="17"/>
  <c r="F131" i="17"/>
  <c r="E131" i="17"/>
  <c r="D131" i="17"/>
  <c r="H130" i="17"/>
  <c r="G130" i="17"/>
  <c r="F130" i="17"/>
  <c r="E130" i="17"/>
  <c r="D130" i="17"/>
  <c r="H129" i="17"/>
  <c r="G129" i="17"/>
  <c r="G132" i="17" s="1"/>
  <c r="F129" i="17"/>
  <c r="E129" i="17"/>
  <c r="D129" i="17"/>
  <c r="H128" i="17"/>
  <c r="G128" i="17"/>
  <c r="F128" i="17"/>
  <c r="E128" i="17"/>
  <c r="D128" i="17"/>
  <c r="H127" i="17"/>
  <c r="G127" i="17"/>
  <c r="F127" i="17"/>
  <c r="E127" i="17"/>
  <c r="D127" i="17"/>
  <c r="H125" i="17"/>
  <c r="G125" i="17"/>
  <c r="F125" i="17"/>
  <c r="E125" i="17"/>
  <c r="D125" i="17"/>
  <c r="H124" i="17"/>
  <c r="G124" i="17"/>
  <c r="F124" i="17"/>
  <c r="E124" i="17"/>
  <c r="D124" i="17"/>
  <c r="H123" i="17"/>
  <c r="G123" i="17"/>
  <c r="F123" i="17"/>
  <c r="E123" i="17"/>
  <c r="D123" i="17"/>
  <c r="H122" i="17"/>
  <c r="G122" i="17"/>
  <c r="F122" i="17"/>
  <c r="E122" i="17"/>
  <c r="D122" i="17"/>
  <c r="H121" i="17"/>
  <c r="G121" i="17"/>
  <c r="F121" i="17"/>
  <c r="E121" i="17"/>
  <c r="D121" i="17"/>
  <c r="H120" i="17"/>
  <c r="G120" i="17"/>
  <c r="F120" i="17"/>
  <c r="E120" i="17"/>
  <c r="D120" i="17"/>
  <c r="H119" i="17"/>
  <c r="G119" i="17"/>
  <c r="F119" i="17"/>
  <c r="E119" i="17"/>
  <c r="D119" i="17"/>
  <c r="H118" i="17"/>
  <c r="G118" i="17"/>
  <c r="F118" i="17"/>
  <c r="E118" i="17"/>
  <c r="D118" i="17"/>
  <c r="H117" i="17"/>
  <c r="G117" i="17"/>
  <c r="F117" i="17"/>
  <c r="E117" i="17"/>
  <c r="D117" i="17"/>
  <c r="H116" i="17"/>
  <c r="G116" i="17"/>
  <c r="F116" i="17"/>
  <c r="E116" i="17"/>
  <c r="D116" i="17"/>
  <c r="H115" i="17"/>
  <c r="G115" i="17"/>
  <c r="F115" i="17"/>
  <c r="E115" i="17"/>
  <c r="D115" i="17"/>
  <c r="H114" i="17"/>
  <c r="G114" i="17"/>
  <c r="F114" i="17"/>
  <c r="E114" i="17"/>
  <c r="D114" i="17"/>
  <c r="H113" i="17"/>
  <c r="G113" i="17"/>
  <c r="F113" i="17"/>
  <c r="E113" i="17"/>
  <c r="D113" i="17"/>
  <c r="H112" i="17"/>
  <c r="G112" i="17"/>
  <c r="F112" i="17"/>
  <c r="E112" i="17"/>
  <c r="D112" i="17"/>
  <c r="H111" i="17"/>
  <c r="G111" i="17"/>
  <c r="F111" i="17"/>
  <c r="E111" i="17"/>
  <c r="D111" i="17"/>
  <c r="H110" i="17"/>
  <c r="G110" i="17"/>
  <c r="F110" i="17"/>
  <c r="E110" i="17"/>
  <c r="D110" i="17"/>
  <c r="H109" i="17"/>
  <c r="G109" i="17"/>
  <c r="F109" i="17"/>
  <c r="E109" i="17"/>
  <c r="D109" i="17"/>
  <c r="H108" i="17"/>
  <c r="G108" i="17"/>
  <c r="F108" i="17"/>
  <c r="E108" i="17"/>
  <c r="D108" i="17"/>
  <c r="H107" i="17"/>
  <c r="G107" i="17"/>
  <c r="F107" i="17"/>
  <c r="E107" i="17"/>
  <c r="D107" i="17"/>
  <c r="H106" i="17"/>
  <c r="G106" i="17"/>
  <c r="F106" i="17"/>
  <c r="E106" i="17"/>
  <c r="D106" i="17"/>
  <c r="H105" i="17"/>
  <c r="G105" i="17"/>
  <c r="F105" i="17"/>
  <c r="E105" i="17"/>
  <c r="D105" i="17"/>
  <c r="H104" i="17"/>
  <c r="G104" i="17"/>
  <c r="F104" i="17"/>
  <c r="E104" i="17"/>
  <c r="D104" i="17"/>
  <c r="H103" i="17"/>
  <c r="G103" i="17"/>
  <c r="F103" i="17"/>
  <c r="E103" i="17"/>
  <c r="D103" i="17"/>
  <c r="H102" i="17"/>
  <c r="G102" i="17"/>
  <c r="F102" i="17"/>
  <c r="E102" i="17"/>
  <c r="D102" i="17"/>
  <c r="H101" i="17"/>
  <c r="G101" i="17"/>
  <c r="F101" i="17"/>
  <c r="E101" i="17"/>
  <c r="D101" i="17"/>
  <c r="H100" i="17"/>
  <c r="H14" i="17" s="1"/>
  <c r="G100" i="17"/>
  <c r="F100" i="17"/>
  <c r="E100" i="17"/>
  <c r="D100" i="17"/>
  <c r="H99" i="17"/>
  <c r="G99" i="17"/>
  <c r="F99" i="17"/>
  <c r="E99" i="17"/>
  <c r="D99" i="17"/>
  <c r="H98" i="17"/>
  <c r="G98" i="17"/>
  <c r="F98" i="17"/>
  <c r="E98" i="17"/>
  <c r="E10" i="17" s="1"/>
  <c r="D98" i="17"/>
  <c r="H97" i="17"/>
  <c r="G97" i="17"/>
  <c r="F97" i="17"/>
  <c r="E97" i="17"/>
  <c r="D97" i="17"/>
  <c r="H96" i="17"/>
  <c r="G96" i="17"/>
  <c r="G8" i="17" s="1"/>
  <c r="F96" i="17"/>
  <c r="E96" i="17"/>
  <c r="D96" i="17"/>
  <c r="H95" i="17"/>
  <c r="G95" i="17"/>
  <c r="F95" i="17"/>
  <c r="E95" i="17"/>
  <c r="D95" i="17"/>
  <c r="H94" i="17"/>
  <c r="G94" i="17"/>
  <c r="F94" i="17"/>
  <c r="E94" i="17"/>
  <c r="E6" i="17" s="1"/>
  <c r="D94" i="17"/>
  <c r="H93" i="17"/>
  <c r="G93" i="17"/>
  <c r="F93" i="17"/>
  <c r="E93" i="17"/>
  <c r="D93" i="17"/>
  <c r="H92" i="17"/>
  <c r="G92" i="17"/>
  <c r="F92" i="17"/>
  <c r="E92" i="17"/>
  <c r="D92" i="17"/>
  <c r="H91" i="17"/>
  <c r="G91" i="17"/>
  <c r="F91" i="17"/>
  <c r="E91" i="17"/>
  <c r="D91" i="17"/>
  <c r="H90" i="17"/>
  <c r="G90" i="17"/>
  <c r="F90" i="17"/>
  <c r="E90" i="17"/>
  <c r="E13" i="17" s="1"/>
  <c r="D90" i="17"/>
  <c r="H89" i="17"/>
  <c r="G89" i="17"/>
  <c r="F89" i="17"/>
  <c r="E89" i="17"/>
  <c r="D89" i="17"/>
  <c r="H88" i="17"/>
  <c r="G88" i="17"/>
  <c r="F88" i="17"/>
  <c r="E88" i="17"/>
  <c r="D88" i="17"/>
  <c r="H87" i="17"/>
  <c r="G87" i="17"/>
  <c r="F87" i="17"/>
  <c r="E87" i="17"/>
  <c r="D87" i="17"/>
  <c r="H86" i="17"/>
  <c r="G86" i="17"/>
  <c r="F86" i="17"/>
  <c r="E86" i="17"/>
  <c r="D86" i="17"/>
  <c r="H85" i="17"/>
  <c r="G85" i="17"/>
  <c r="F85" i="17"/>
  <c r="E85" i="17"/>
  <c r="D85" i="17"/>
  <c r="H84" i="17"/>
  <c r="G84" i="17"/>
  <c r="F84" i="17"/>
  <c r="E84" i="17"/>
  <c r="D84" i="17"/>
  <c r="H83" i="17"/>
  <c r="G83" i="17"/>
  <c r="F83" i="17"/>
  <c r="E83" i="17"/>
  <c r="D83" i="17"/>
  <c r="H82" i="17"/>
  <c r="G82" i="17"/>
  <c r="F82" i="17"/>
  <c r="E82" i="17"/>
  <c r="D82" i="17"/>
  <c r="H81" i="17"/>
  <c r="G81" i="17"/>
  <c r="F81" i="17"/>
  <c r="E81" i="17"/>
  <c r="D81" i="17"/>
  <c r="H80" i="17"/>
  <c r="G80" i="17"/>
  <c r="F80" i="17"/>
  <c r="E80" i="17"/>
  <c r="D80" i="17"/>
  <c r="H79" i="17"/>
  <c r="G79" i="17"/>
  <c r="F79" i="17"/>
  <c r="E79" i="17"/>
  <c r="D79" i="17"/>
  <c r="H78" i="17"/>
  <c r="G78" i="17"/>
  <c r="F78" i="17"/>
  <c r="E78" i="17"/>
  <c r="D78" i="17"/>
  <c r="H77" i="17"/>
  <c r="G77" i="17"/>
  <c r="F77" i="17"/>
  <c r="E77" i="17"/>
  <c r="D77" i="17"/>
  <c r="H76" i="17"/>
  <c r="G76" i="17"/>
  <c r="F76" i="17"/>
  <c r="E76" i="17"/>
  <c r="D76" i="17"/>
  <c r="H75" i="17"/>
  <c r="G75" i="17"/>
  <c r="F75" i="17"/>
  <c r="E75" i="17"/>
  <c r="D75" i="17"/>
  <c r="H74" i="17"/>
  <c r="G74" i="17"/>
  <c r="F74" i="17"/>
  <c r="E74" i="17"/>
  <c r="D74" i="17"/>
  <c r="H73" i="17"/>
  <c r="G73" i="17"/>
  <c r="F73" i="17"/>
  <c r="E73" i="17"/>
  <c r="D73" i="17"/>
  <c r="H72" i="17"/>
  <c r="G72" i="17"/>
  <c r="F72" i="17"/>
  <c r="E72" i="17"/>
  <c r="D72" i="17"/>
  <c r="H71" i="17"/>
  <c r="G71" i="17"/>
  <c r="F71" i="17"/>
  <c r="E71" i="17"/>
  <c r="D71" i="17"/>
  <c r="H70" i="17"/>
  <c r="G70" i="17"/>
  <c r="F70" i="17"/>
  <c r="E70" i="17"/>
  <c r="D70" i="17"/>
  <c r="H69" i="17"/>
  <c r="G69" i="17"/>
  <c r="F69" i="17"/>
  <c r="E69" i="17"/>
  <c r="D69" i="17"/>
  <c r="H68" i="17"/>
  <c r="G68" i="17"/>
  <c r="F68" i="17"/>
  <c r="E68" i="17"/>
  <c r="D68" i="17"/>
  <c r="H67" i="17"/>
  <c r="G67" i="17"/>
  <c r="F67" i="17"/>
  <c r="E67" i="17"/>
  <c r="D67" i="17"/>
  <c r="H66" i="17"/>
  <c r="G66" i="17"/>
  <c r="F66" i="17"/>
  <c r="E66" i="17"/>
  <c r="D66" i="17"/>
  <c r="H65" i="17"/>
  <c r="G65" i="17"/>
  <c r="F65" i="17"/>
  <c r="E65" i="17"/>
  <c r="D65" i="17"/>
  <c r="H64" i="17"/>
  <c r="G64" i="17"/>
  <c r="F64" i="17"/>
  <c r="E64" i="17"/>
  <c r="D64" i="17"/>
  <c r="H63" i="17"/>
  <c r="G63" i="17"/>
  <c r="F63" i="17"/>
  <c r="E63" i="17"/>
  <c r="D63" i="17"/>
  <c r="H62" i="17"/>
  <c r="G62" i="17"/>
  <c r="F62" i="17"/>
  <c r="E62" i="17"/>
  <c r="E5" i="17" s="1"/>
  <c r="D62" i="17"/>
  <c r="H61" i="17"/>
  <c r="G61" i="17"/>
  <c r="F61" i="17"/>
  <c r="E61" i="17"/>
  <c r="D61" i="17"/>
  <c r="H60" i="17"/>
  <c r="G60" i="17"/>
  <c r="F60" i="17"/>
  <c r="E60" i="17"/>
  <c r="D60" i="17"/>
  <c r="H59" i="17"/>
  <c r="G59" i="17"/>
  <c r="F59" i="17"/>
  <c r="E59" i="17"/>
  <c r="D59" i="17"/>
  <c r="H58" i="17"/>
  <c r="G58" i="17"/>
  <c r="F58" i="17"/>
  <c r="E58" i="17"/>
  <c r="E126" i="17" s="1"/>
  <c r="D58" i="17"/>
  <c r="H57" i="17"/>
  <c r="G57" i="17"/>
  <c r="F57" i="17"/>
  <c r="E57" i="17"/>
  <c r="D57" i="17"/>
  <c r="H55" i="17"/>
  <c r="G55" i="17"/>
  <c r="F55" i="17"/>
  <c r="E55" i="17"/>
  <c r="D55" i="17"/>
  <c r="H54" i="17"/>
  <c r="G54" i="17"/>
  <c r="F54" i="17"/>
  <c r="E54" i="17"/>
  <c r="D54" i="17"/>
  <c r="H53" i="17"/>
  <c r="G53" i="17"/>
  <c r="F53" i="17"/>
  <c r="E53" i="17"/>
  <c r="D53" i="17"/>
  <c r="H52" i="17"/>
  <c r="G52" i="17"/>
  <c r="F52" i="17"/>
  <c r="E52" i="17"/>
  <c r="D52" i="17"/>
  <c r="H51" i="17"/>
  <c r="G51" i="17"/>
  <c r="F51" i="17"/>
  <c r="E51" i="17"/>
  <c r="D51" i="17"/>
  <c r="H50" i="17"/>
  <c r="G50" i="17"/>
  <c r="F50" i="17"/>
  <c r="E50" i="17"/>
  <c r="D50" i="17"/>
  <c r="H49" i="17"/>
  <c r="G49" i="17"/>
  <c r="F49" i="17"/>
  <c r="E49" i="17"/>
  <c r="D49" i="17"/>
  <c r="H48" i="17"/>
  <c r="G48" i="17"/>
  <c r="F48" i="17"/>
  <c r="E48" i="17"/>
  <c r="D48" i="17"/>
  <c r="H47" i="17"/>
  <c r="G47" i="17"/>
  <c r="F47" i="17"/>
  <c r="E47" i="17"/>
  <c r="D47" i="17"/>
  <c r="H46" i="17"/>
  <c r="G46" i="17"/>
  <c r="F46" i="17"/>
  <c r="F56" i="17" s="1"/>
  <c r="E46" i="17"/>
  <c r="D46" i="17"/>
  <c r="H45" i="17"/>
  <c r="G45" i="17"/>
  <c r="G56" i="17" s="1"/>
  <c r="F45" i="17"/>
  <c r="E45" i="17"/>
  <c r="D45" i="17"/>
  <c r="H44" i="17"/>
  <c r="H56" i="17" s="1"/>
  <c r="G44" i="17"/>
  <c r="F44" i="17"/>
  <c r="E44" i="17"/>
  <c r="D44" i="17"/>
  <c r="H43" i="17"/>
  <c r="G43" i="17"/>
  <c r="F43" i="17"/>
  <c r="E43" i="17"/>
  <c r="D43" i="17"/>
  <c r="H41" i="17"/>
  <c r="G41" i="17"/>
  <c r="F41" i="17"/>
  <c r="E41" i="17"/>
  <c r="D41" i="17"/>
  <c r="H40" i="17"/>
  <c r="G40" i="17"/>
  <c r="F40" i="17"/>
  <c r="E40" i="17"/>
  <c r="D40" i="17"/>
  <c r="H39" i="17"/>
  <c r="G39" i="17"/>
  <c r="F39" i="17"/>
  <c r="E39" i="17"/>
  <c r="D39" i="17"/>
  <c r="H38" i="17"/>
  <c r="G38" i="17"/>
  <c r="F38" i="17"/>
  <c r="E38" i="17"/>
  <c r="D38" i="17"/>
  <c r="H37" i="17"/>
  <c r="G37" i="17"/>
  <c r="F37" i="17"/>
  <c r="E37" i="17"/>
  <c r="D37" i="17"/>
  <c r="H36" i="17"/>
  <c r="G36" i="17"/>
  <c r="F36" i="17"/>
  <c r="E36" i="17"/>
  <c r="D36" i="17"/>
  <c r="H35" i="17"/>
  <c r="H10" i="17" s="1"/>
  <c r="G35" i="17"/>
  <c r="F35" i="17"/>
  <c r="E35" i="17"/>
  <c r="D35" i="17"/>
  <c r="H34" i="17"/>
  <c r="G34" i="17"/>
  <c r="F34" i="17"/>
  <c r="F9" i="17" s="1"/>
  <c r="E34" i="17"/>
  <c r="E9" i="17" s="1"/>
  <c r="D34" i="17"/>
  <c r="H33" i="17"/>
  <c r="G33" i="17"/>
  <c r="F33" i="17"/>
  <c r="E33" i="17"/>
  <c r="D33" i="17"/>
  <c r="H32" i="17"/>
  <c r="H7" i="17" s="1"/>
  <c r="G32" i="17"/>
  <c r="G7" i="17" s="1"/>
  <c r="F32" i="17"/>
  <c r="E32" i="17"/>
  <c r="D32" i="17"/>
  <c r="H31" i="17"/>
  <c r="H42" i="17" s="1"/>
  <c r="G31" i="17"/>
  <c r="F31" i="17"/>
  <c r="E31" i="17"/>
  <c r="D31" i="17"/>
  <c r="H30" i="17"/>
  <c r="G30" i="17"/>
  <c r="F30" i="17"/>
  <c r="E30" i="17"/>
  <c r="D30" i="17"/>
  <c r="H28" i="17"/>
  <c r="G28" i="17"/>
  <c r="F28" i="17"/>
  <c r="E28" i="17"/>
  <c r="H27" i="17"/>
  <c r="G27" i="17"/>
  <c r="F27" i="17"/>
  <c r="E27" i="17"/>
  <c r="H26" i="17"/>
  <c r="G26" i="17"/>
  <c r="F26" i="17"/>
  <c r="E26" i="17"/>
  <c r="D26" i="17" s="1"/>
  <c r="H25" i="17"/>
  <c r="G25" i="17"/>
  <c r="F25" i="17"/>
  <c r="E25" i="17"/>
  <c r="H24" i="17"/>
  <c r="G24" i="17"/>
  <c r="F24" i="17"/>
  <c r="E24" i="17"/>
  <c r="H23" i="17"/>
  <c r="G23" i="17"/>
  <c r="D23" i="17" s="1"/>
  <c r="F23" i="17"/>
  <c r="E23" i="17"/>
  <c r="H22" i="17"/>
  <c r="G22" i="17"/>
  <c r="F22" i="17"/>
  <c r="E22" i="17"/>
  <c r="H21" i="17"/>
  <c r="G21" i="17"/>
  <c r="F21" i="17"/>
  <c r="E21" i="17"/>
  <c r="H20" i="17"/>
  <c r="G20" i="17"/>
  <c r="F20" i="17"/>
  <c r="E20" i="17"/>
  <c r="F16" i="17"/>
  <c r="H12" i="17"/>
  <c r="E12" i="17"/>
  <c r="H11" i="17"/>
  <c r="F11" i="17"/>
  <c r="H4" i="17"/>
  <c r="G4" i="17"/>
  <c r="F4" i="17"/>
  <c r="E4" i="17"/>
  <c r="H368" i="16"/>
  <c r="G368" i="16"/>
  <c r="F368" i="16"/>
  <c r="E368" i="16"/>
  <c r="D368" i="16"/>
  <c r="H367" i="16"/>
  <c r="G367" i="16"/>
  <c r="F367" i="16"/>
  <c r="E367" i="16"/>
  <c r="D367" i="16"/>
  <c r="H366" i="16"/>
  <c r="H369" i="16" s="1"/>
  <c r="G366" i="16"/>
  <c r="F366" i="16"/>
  <c r="F369" i="16" s="1"/>
  <c r="E366" i="16"/>
  <c r="D366" i="16"/>
  <c r="H365" i="16"/>
  <c r="G365" i="16"/>
  <c r="F365" i="16"/>
  <c r="E365" i="16"/>
  <c r="D365" i="16"/>
  <c r="H363" i="16"/>
  <c r="G363" i="16"/>
  <c r="F363" i="16"/>
  <c r="E363" i="16"/>
  <c r="D363" i="16"/>
  <c r="H362" i="16"/>
  <c r="G362" i="16"/>
  <c r="G364" i="16" s="1"/>
  <c r="F362" i="16"/>
  <c r="F364" i="16" s="1"/>
  <c r="E362" i="16"/>
  <c r="E364" i="16" s="1"/>
  <c r="D362" i="16"/>
  <c r="H361" i="16"/>
  <c r="G361" i="16"/>
  <c r="F361" i="16"/>
  <c r="E361" i="16"/>
  <c r="D361" i="16"/>
  <c r="H359" i="16"/>
  <c r="H360" i="16" s="1"/>
  <c r="G359" i="16"/>
  <c r="G360" i="16" s="1"/>
  <c r="F359" i="16"/>
  <c r="F360" i="16" s="1"/>
  <c r="E359" i="16"/>
  <c r="E360" i="16" s="1"/>
  <c r="D360" i="16" s="1"/>
  <c r="D359" i="16"/>
  <c r="H358" i="16"/>
  <c r="G358" i="16"/>
  <c r="F358" i="16"/>
  <c r="E358" i="16"/>
  <c r="D358" i="16"/>
  <c r="H356" i="16"/>
  <c r="G356" i="16"/>
  <c r="F356" i="16"/>
  <c r="F357" i="16" s="1"/>
  <c r="E356" i="16"/>
  <c r="D356" i="16"/>
  <c r="H355" i="16"/>
  <c r="G355" i="16"/>
  <c r="G357" i="16" s="1"/>
  <c r="F355" i="16"/>
  <c r="E355" i="16"/>
  <c r="E357" i="16" s="1"/>
  <c r="D355" i="16"/>
  <c r="H354" i="16"/>
  <c r="G354" i="16"/>
  <c r="F354" i="16"/>
  <c r="E354" i="16"/>
  <c r="D354" i="16"/>
  <c r="H352" i="16"/>
  <c r="H353" i="16" s="1"/>
  <c r="G352" i="16"/>
  <c r="G353" i="16" s="1"/>
  <c r="F352" i="16"/>
  <c r="F353" i="16" s="1"/>
  <c r="E352" i="16"/>
  <c r="E353" i="16" s="1"/>
  <c r="D352" i="16"/>
  <c r="H351" i="16"/>
  <c r="G351" i="16"/>
  <c r="F351" i="16"/>
  <c r="E351" i="16"/>
  <c r="D351" i="16"/>
  <c r="H349" i="16"/>
  <c r="G349" i="16"/>
  <c r="F349" i="16"/>
  <c r="E349" i="16"/>
  <c r="E350" i="16" s="1"/>
  <c r="D349" i="16"/>
  <c r="H348" i="16"/>
  <c r="H350" i="16" s="1"/>
  <c r="G348" i="16"/>
  <c r="F348" i="16"/>
  <c r="F350" i="16" s="1"/>
  <c r="E348" i="16"/>
  <c r="D348" i="16"/>
  <c r="H347" i="16"/>
  <c r="G347" i="16"/>
  <c r="F347" i="16"/>
  <c r="E347" i="16"/>
  <c r="D347" i="16"/>
  <c r="H345" i="16"/>
  <c r="H346" i="16" s="1"/>
  <c r="G345" i="16"/>
  <c r="F345" i="16"/>
  <c r="E345" i="16"/>
  <c r="D345" i="16"/>
  <c r="H344" i="16"/>
  <c r="G344" i="16"/>
  <c r="G346" i="16" s="1"/>
  <c r="F344" i="16"/>
  <c r="E344" i="16"/>
  <c r="E346" i="16" s="1"/>
  <c r="D344" i="16"/>
  <c r="H343" i="16"/>
  <c r="G343" i="16"/>
  <c r="F343" i="16"/>
  <c r="E343" i="16"/>
  <c r="D343" i="16"/>
  <c r="H341" i="16"/>
  <c r="G341" i="16"/>
  <c r="F341" i="16"/>
  <c r="E341" i="16"/>
  <c r="E342" i="16" s="1"/>
  <c r="D341" i="16"/>
  <c r="H340" i="16"/>
  <c r="H342" i="16" s="1"/>
  <c r="G340" i="16"/>
  <c r="F340" i="16"/>
  <c r="F342" i="16" s="1"/>
  <c r="E340" i="16"/>
  <c r="D340" i="16"/>
  <c r="H339" i="16"/>
  <c r="G339" i="16"/>
  <c r="F339" i="16"/>
  <c r="E339" i="16"/>
  <c r="D339" i="16"/>
  <c r="H337" i="16"/>
  <c r="G337" i="16"/>
  <c r="F337" i="16"/>
  <c r="E337" i="16"/>
  <c r="D337" i="16"/>
  <c r="H336" i="16"/>
  <c r="G336" i="16"/>
  <c r="F336" i="16"/>
  <c r="E336" i="16"/>
  <c r="D336" i="16"/>
  <c r="H335" i="16"/>
  <c r="G335" i="16"/>
  <c r="F335" i="16"/>
  <c r="E335" i="16"/>
  <c r="D335" i="16"/>
  <c r="H334" i="16"/>
  <c r="G334" i="16"/>
  <c r="F334" i="16"/>
  <c r="E334" i="16"/>
  <c r="D334" i="16"/>
  <c r="H333" i="16"/>
  <c r="G333" i="16"/>
  <c r="F333" i="16"/>
  <c r="E333" i="16"/>
  <c r="D333" i="16"/>
  <c r="H332" i="16"/>
  <c r="G332" i="16"/>
  <c r="F332" i="16"/>
  <c r="E332" i="16"/>
  <c r="D332" i="16"/>
  <c r="H330" i="16"/>
  <c r="H331" i="16" s="1"/>
  <c r="G330" i="16"/>
  <c r="F330" i="16"/>
  <c r="E330" i="16"/>
  <c r="D330" i="16"/>
  <c r="H329" i="16"/>
  <c r="G329" i="16"/>
  <c r="G331" i="16" s="1"/>
  <c r="F329" i="16"/>
  <c r="E329" i="16"/>
  <c r="E331" i="16" s="1"/>
  <c r="D329" i="16"/>
  <c r="H328" i="16"/>
  <c r="G328" i="16"/>
  <c r="F328" i="16"/>
  <c r="E328" i="16"/>
  <c r="D328" i="16"/>
  <c r="G327" i="16"/>
  <c r="H326" i="16"/>
  <c r="G326" i="16"/>
  <c r="F326" i="16"/>
  <c r="E326" i="16"/>
  <c r="D326" i="16"/>
  <c r="H325" i="16"/>
  <c r="H327" i="16" s="1"/>
  <c r="G325" i="16"/>
  <c r="F325" i="16"/>
  <c r="F327" i="16" s="1"/>
  <c r="E325" i="16"/>
  <c r="D325" i="16"/>
  <c r="H324" i="16"/>
  <c r="G324" i="16"/>
  <c r="F324" i="16"/>
  <c r="E324" i="16"/>
  <c r="D324" i="16"/>
  <c r="H322" i="16"/>
  <c r="G322" i="16"/>
  <c r="F322" i="16"/>
  <c r="E322" i="16"/>
  <c r="D322" i="16"/>
  <c r="H321" i="16"/>
  <c r="G321" i="16"/>
  <c r="F321" i="16"/>
  <c r="E321" i="16"/>
  <c r="D321" i="16"/>
  <c r="H320" i="16"/>
  <c r="G320" i="16"/>
  <c r="F320" i="16"/>
  <c r="E320" i="16"/>
  <c r="D320" i="16"/>
  <c r="H319" i="16"/>
  <c r="G319" i="16"/>
  <c r="G323" i="16" s="1"/>
  <c r="F319" i="16"/>
  <c r="E319" i="16"/>
  <c r="D319" i="16"/>
  <c r="H318" i="16"/>
  <c r="G318" i="16"/>
  <c r="F318" i="16"/>
  <c r="E318" i="16"/>
  <c r="D318" i="16"/>
  <c r="H316" i="16"/>
  <c r="G316" i="16"/>
  <c r="F316" i="16"/>
  <c r="E316" i="16"/>
  <c r="E317" i="16" s="1"/>
  <c r="D316" i="16"/>
  <c r="H315" i="16"/>
  <c r="H317" i="16" s="1"/>
  <c r="G315" i="16"/>
  <c r="F315" i="16"/>
  <c r="F317" i="16" s="1"/>
  <c r="E315" i="16"/>
  <c r="D315" i="16"/>
  <c r="H314" i="16"/>
  <c r="G314" i="16"/>
  <c r="F314" i="16"/>
  <c r="E314" i="16"/>
  <c r="D314" i="16"/>
  <c r="H312" i="16"/>
  <c r="G312" i="16"/>
  <c r="F312" i="16"/>
  <c r="E312" i="16"/>
  <c r="D312" i="16"/>
  <c r="H311" i="16"/>
  <c r="G311" i="16"/>
  <c r="F311" i="16"/>
  <c r="E311" i="16"/>
  <c r="D311" i="16"/>
  <c r="H310" i="16"/>
  <c r="G310" i="16"/>
  <c r="F310" i="16"/>
  <c r="E310" i="16"/>
  <c r="D310" i="16"/>
  <c r="H309" i="16"/>
  <c r="G309" i="16"/>
  <c r="F309" i="16"/>
  <c r="E309" i="16"/>
  <c r="E313" i="16" s="1"/>
  <c r="D309" i="16"/>
  <c r="H308" i="16"/>
  <c r="G308" i="16"/>
  <c r="F308" i="16"/>
  <c r="E308" i="16"/>
  <c r="D308" i="16"/>
  <c r="G307" i="16"/>
  <c r="H306" i="16"/>
  <c r="G306" i="16"/>
  <c r="F306" i="16"/>
  <c r="E306" i="16"/>
  <c r="D306" i="16"/>
  <c r="H305" i="16"/>
  <c r="H307" i="16" s="1"/>
  <c r="G305" i="16"/>
  <c r="F305" i="16"/>
  <c r="F307" i="16" s="1"/>
  <c r="E305" i="16"/>
  <c r="D305" i="16"/>
  <c r="H304" i="16"/>
  <c r="G304" i="16"/>
  <c r="F304" i="16"/>
  <c r="E304" i="16"/>
  <c r="D304" i="16"/>
  <c r="H303" i="16"/>
  <c r="H302" i="16"/>
  <c r="G302" i="16"/>
  <c r="F302" i="16"/>
  <c r="E302" i="16"/>
  <c r="D302" i="16"/>
  <c r="H301" i="16"/>
  <c r="G301" i="16"/>
  <c r="F301" i="16"/>
  <c r="E301" i="16"/>
  <c r="D301" i="16"/>
  <c r="H300" i="16"/>
  <c r="G300" i="16"/>
  <c r="G303" i="16" s="1"/>
  <c r="F300" i="16"/>
  <c r="E300" i="16"/>
  <c r="E12" i="16" s="1"/>
  <c r="D300" i="16"/>
  <c r="H299" i="16"/>
  <c r="G299" i="16"/>
  <c r="F299" i="16"/>
  <c r="E299" i="16"/>
  <c r="D299" i="16"/>
  <c r="H297" i="16"/>
  <c r="G297" i="16"/>
  <c r="F297" i="16"/>
  <c r="E297" i="16"/>
  <c r="E298" i="16" s="1"/>
  <c r="D297" i="16"/>
  <c r="H296" i="16"/>
  <c r="H298" i="16" s="1"/>
  <c r="G296" i="16"/>
  <c r="F296" i="16"/>
  <c r="F298" i="16" s="1"/>
  <c r="E296" i="16"/>
  <c r="D296" i="16"/>
  <c r="H295" i="16"/>
  <c r="G295" i="16"/>
  <c r="F295" i="16"/>
  <c r="E295" i="16"/>
  <c r="D295" i="16"/>
  <c r="H293" i="16"/>
  <c r="G293" i="16"/>
  <c r="F293" i="16"/>
  <c r="E293" i="16"/>
  <c r="D293" i="16"/>
  <c r="H292" i="16"/>
  <c r="G292" i="16"/>
  <c r="F292" i="16"/>
  <c r="E292" i="16"/>
  <c r="D292" i="16"/>
  <c r="H291" i="16"/>
  <c r="G291" i="16"/>
  <c r="F291" i="16"/>
  <c r="E291" i="16"/>
  <c r="D291" i="16"/>
  <c r="H290" i="16"/>
  <c r="G290" i="16"/>
  <c r="F290" i="16"/>
  <c r="E290" i="16"/>
  <c r="E294" i="16" s="1"/>
  <c r="D290" i="16"/>
  <c r="H289" i="16"/>
  <c r="G289" i="16"/>
  <c r="F289" i="16"/>
  <c r="E289" i="16"/>
  <c r="D289" i="16"/>
  <c r="H288" i="16"/>
  <c r="G288" i="16"/>
  <c r="G294" i="16" s="1"/>
  <c r="F288" i="16"/>
  <c r="E288" i="16"/>
  <c r="D288" i="16"/>
  <c r="H287" i="16"/>
  <c r="G287" i="16"/>
  <c r="F287" i="16"/>
  <c r="E287" i="16"/>
  <c r="D287" i="16"/>
  <c r="H285" i="16"/>
  <c r="G285" i="16"/>
  <c r="F285" i="16"/>
  <c r="E285" i="16"/>
  <c r="D285" i="16"/>
  <c r="H284" i="16"/>
  <c r="G284" i="16"/>
  <c r="F284" i="16"/>
  <c r="E284" i="16"/>
  <c r="D284" i="16"/>
  <c r="H283" i="16"/>
  <c r="G283" i="16"/>
  <c r="F283" i="16"/>
  <c r="E283" i="16"/>
  <c r="D283" i="16"/>
  <c r="H282" i="16"/>
  <c r="H286" i="16" s="1"/>
  <c r="G282" i="16"/>
  <c r="F282" i="16"/>
  <c r="E282" i="16"/>
  <c r="D282" i="16"/>
  <c r="H281" i="16"/>
  <c r="G281" i="16"/>
  <c r="F281" i="16"/>
  <c r="E281" i="16"/>
  <c r="D281" i="16"/>
  <c r="H280" i="16"/>
  <c r="G280" i="16"/>
  <c r="F280" i="16"/>
  <c r="F286" i="16" s="1"/>
  <c r="E280" i="16"/>
  <c r="D280" i="16"/>
  <c r="H279" i="16"/>
  <c r="G279" i="16"/>
  <c r="F279" i="16"/>
  <c r="E279" i="16"/>
  <c r="D279" i="16"/>
  <c r="H277" i="16"/>
  <c r="G277" i="16"/>
  <c r="F277" i="16"/>
  <c r="E277" i="16"/>
  <c r="D277" i="16"/>
  <c r="H276" i="16"/>
  <c r="G276" i="16"/>
  <c r="F276" i="16"/>
  <c r="E276" i="16"/>
  <c r="D276" i="16"/>
  <c r="H275" i="16"/>
  <c r="G275" i="16"/>
  <c r="F275" i="16"/>
  <c r="E275" i="16"/>
  <c r="D275" i="16"/>
  <c r="H274" i="16"/>
  <c r="G274" i="16"/>
  <c r="F274" i="16"/>
  <c r="E274" i="16"/>
  <c r="D274" i="16"/>
  <c r="H273" i="16"/>
  <c r="G273" i="16"/>
  <c r="F273" i="16"/>
  <c r="E273" i="16"/>
  <c r="D273" i="16"/>
  <c r="H271" i="16"/>
  <c r="G271" i="16"/>
  <c r="F271" i="16"/>
  <c r="E271" i="16"/>
  <c r="D271" i="16"/>
  <c r="H270" i="16"/>
  <c r="G270" i="16"/>
  <c r="F270" i="16"/>
  <c r="E270" i="16"/>
  <c r="D270" i="16"/>
  <c r="H269" i="16"/>
  <c r="G269" i="16"/>
  <c r="F269" i="16"/>
  <c r="E269" i="16"/>
  <c r="D269" i="16"/>
  <c r="H268" i="16"/>
  <c r="G268" i="16"/>
  <c r="F268" i="16"/>
  <c r="E268" i="16"/>
  <c r="D268" i="16"/>
  <c r="H267" i="16"/>
  <c r="G267" i="16"/>
  <c r="F267" i="16"/>
  <c r="E267" i="16"/>
  <c r="D267" i="16"/>
  <c r="H266" i="16"/>
  <c r="G266" i="16"/>
  <c r="F266" i="16"/>
  <c r="E266" i="16"/>
  <c r="D266" i="16"/>
  <c r="H265" i="16"/>
  <c r="G265" i="16"/>
  <c r="F265" i="16"/>
  <c r="E265" i="16"/>
  <c r="D265" i="16"/>
  <c r="H263" i="16"/>
  <c r="G263" i="16"/>
  <c r="F263" i="16"/>
  <c r="E263" i="16"/>
  <c r="D263" i="16"/>
  <c r="H262" i="16"/>
  <c r="G262" i="16"/>
  <c r="F262" i="16"/>
  <c r="E262" i="16"/>
  <c r="D262" i="16"/>
  <c r="H261" i="16"/>
  <c r="G261" i="16"/>
  <c r="F261" i="16"/>
  <c r="E261" i="16"/>
  <c r="D261" i="16"/>
  <c r="H260" i="16"/>
  <c r="G260" i="16"/>
  <c r="F260" i="16"/>
  <c r="E260" i="16"/>
  <c r="D260" i="16"/>
  <c r="H259" i="16"/>
  <c r="G259" i="16"/>
  <c r="F259" i="16"/>
  <c r="E259" i="16"/>
  <c r="D259" i="16"/>
  <c r="H258" i="16"/>
  <c r="G258" i="16"/>
  <c r="F258" i="16"/>
  <c r="E258" i="16"/>
  <c r="D258" i="16"/>
  <c r="H257" i="16"/>
  <c r="G257" i="16"/>
  <c r="F257" i="16"/>
  <c r="E257" i="16"/>
  <c r="D257" i="16"/>
  <c r="H255" i="16"/>
  <c r="G255" i="16"/>
  <c r="F255" i="16"/>
  <c r="E255" i="16"/>
  <c r="D255" i="16"/>
  <c r="H254" i="16"/>
  <c r="G254" i="16"/>
  <c r="F254" i="16"/>
  <c r="E254" i="16"/>
  <c r="D254" i="16"/>
  <c r="H253" i="16"/>
  <c r="G253" i="16"/>
  <c r="F253" i="16"/>
  <c r="E253" i="16"/>
  <c r="D253" i="16"/>
  <c r="H252" i="16"/>
  <c r="G252" i="16"/>
  <c r="F252" i="16"/>
  <c r="E252" i="16"/>
  <c r="D252" i="16"/>
  <c r="H251" i="16"/>
  <c r="G251" i="16"/>
  <c r="G256" i="16" s="1"/>
  <c r="F251" i="16"/>
  <c r="E251" i="16"/>
  <c r="D251" i="16"/>
  <c r="H250" i="16"/>
  <c r="G250" i="16"/>
  <c r="F250" i="16"/>
  <c r="E250" i="16"/>
  <c r="D250" i="16"/>
  <c r="H249" i="16"/>
  <c r="G249" i="16"/>
  <c r="F249" i="16"/>
  <c r="E249" i="16"/>
  <c r="D249" i="16"/>
  <c r="H247" i="16"/>
  <c r="G247" i="16"/>
  <c r="F247" i="16"/>
  <c r="E247" i="16"/>
  <c r="D247" i="16"/>
  <c r="H246" i="16"/>
  <c r="G246" i="16"/>
  <c r="F246" i="16"/>
  <c r="E246" i="16"/>
  <c r="D246" i="16"/>
  <c r="H245" i="16"/>
  <c r="G245" i="16"/>
  <c r="F245" i="16"/>
  <c r="E245" i="16"/>
  <c r="D245" i="16"/>
  <c r="H244" i="16"/>
  <c r="G244" i="16"/>
  <c r="G248" i="16" s="1"/>
  <c r="F244" i="16"/>
  <c r="E244" i="16"/>
  <c r="D244" i="16"/>
  <c r="H243" i="16"/>
  <c r="H248" i="16" s="1"/>
  <c r="G243" i="16"/>
  <c r="F243" i="16"/>
  <c r="F248" i="16" s="1"/>
  <c r="E243" i="16"/>
  <c r="D243" i="16"/>
  <c r="H242" i="16"/>
  <c r="G242" i="16"/>
  <c r="F242" i="16"/>
  <c r="E242" i="16"/>
  <c r="D242" i="16"/>
  <c r="H240" i="16"/>
  <c r="G240" i="16"/>
  <c r="F240" i="16"/>
  <c r="E240" i="16"/>
  <c r="D240" i="16"/>
  <c r="H239" i="16"/>
  <c r="G239" i="16"/>
  <c r="F239" i="16"/>
  <c r="E239" i="16"/>
  <c r="D239" i="16"/>
  <c r="H238" i="16"/>
  <c r="G238" i="16"/>
  <c r="F238" i="16"/>
  <c r="E238" i="16"/>
  <c r="D238" i="16"/>
  <c r="H237" i="16"/>
  <c r="G237" i="16"/>
  <c r="F237" i="16"/>
  <c r="E237" i="16"/>
  <c r="D237" i="16"/>
  <c r="H236" i="16"/>
  <c r="G236" i="16"/>
  <c r="F236" i="16"/>
  <c r="E236" i="16"/>
  <c r="E241" i="16" s="1"/>
  <c r="D236" i="16"/>
  <c r="H235" i="16"/>
  <c r="G235" i="16"/>
  <c r="F235" i="16"/>
  <c r="E235" i="16"/>
  <c r="D235" i="16"/>
  <c r="H234" i="16"/>
  <c r="G234" i="16"/>
  <c r="F234" i="16"/>
  <c r="E234" i="16"/>
  <c r="D234" i="16"/>
  <c r="H232" i="16"/>
  <c r="G232" i="16"/>
  <c r="F232" i="16"/>
  <c r="F233" i="16" s="1"/>
  <c r="E232" i="16"/>
  <c r="D232" i="16"/>
  <c r="H231" i="16"/>
  <c r="G231" i="16"/>
  <c r="F231" i="16"/>
  <c r="E231" i="16"/>
  <c r="D231" i="16"/>
  <c r="H230" i="16"/>
  <c r="H233" i="16" s="1"/>
  <c r="G230" i="16"/>
  <c r="F230" i="16"/>
  <c r="F11" i="16" s="1"/>
  <c r="E230" i="16"/>
  <c r="E11" i="16" s="1"/>
  <c r="D230" i="16"/>
  <c r="H229" i="16"/>
  <c r="G229" i="16"/>
  <c r="F229" i="16"/>
  <c r="E229" i="16"/>
  <c r="D229" i="16"/>
  <c r="H227" i="16"/>
  <c r="G227" i="16"/>
  <c r="F227" i="16"/>
  <c r="E227" i="16"/>
  <c r="D227" i="16"/>
  <c r="H226" i="16"/>
  <c r="G226" i="16"/>
  <c r="F226" i="16"/>
  <c r="E226" i="16"/>
  <c r="D226" i="16"/>
  <c r="H225" i="16"/>
  <c r="G225" i="16"/>
  <c r="F225" i="16"/>
  <c r="E225" i="16"/>
  <c r="D225" i="16"/>
  <c r="H224" i="16"/>
  <c r="G224" i="16"/>
  <c r="F224" i="16"/>
  <c r="E224" i="16"/>
  <c r="D224" i="16"/>
  <c r="H223" i="16"/>
  <c r="G223" i="16"/>
  <c r="F223" i="16"/>
  <c r="E223" i="16"/>
  <c r="D223" i="16"/>
  <c r="H221" i="16"/>
  <c r="G221" i="16"/>
  <c r="F221" i="16"/>
  <c r="E221" i="16"/>
  <c r="D221" i="16"/>
  <c r="H220" i="16"/>
  <c r="G220" i="16"/>
  <c r="F220" i="16"/>
  <c r="E220" i="16"/>
  <c r="D220" i="16"/>
  <c r="H219" i="16"/>
  <c r="G219" i="16"/>
  <c r="F219" i="16"/>
  <c r="E219" i="16"/>
  <c r="D219" i="16"/>
  <c r="H218" i="16"/>
  <c r="G218" i="16"/>
  <c r="F218" i="16"/>
  <c r="E218" i="16"/>
  <c r="D218" i="16"/>
  <c r="H217" i="16"/>
  <c r="G217" i="16"/>
  <c r="F217" i="16"/>
  <c r="E217" i="16"/>
  <c r="D217" i="16"/>
  <c r="H216" i="16"/>
  <c r="G216" i="16"/>
  <c r="F216" i="16"/>
  <c r="E216" i="16"/>
  <c r="D216" i="16"/>
  <c r="H215" i="16"/>
  <c r="G215" i="16"/>
  <c r="F215" i="16"/>
  <c r="E215" i="16"/>
  <c r="D215" i="16"/>
  <c r="H213" i="16"/>
  <c r="G213" i="16"/>
  <c r="F213" i="16"/>
  <c r="E213" i="16"/>
  <c r="D213" i="16"/>
  <c r="H212" i="16"/>
  <c r="G212" i="16"/>
  <c r="F212" i="16"/>
  <c r="E212" i="16"/>
  <c r="D212" i="16"/>
  <c r="H211" i="16"/>
  <c r="H214" i="16" s="1"/>
  <c r="G211" i="16"/>
  <c r="F211" i="16"/>
  <c r="E211" i="16"/>
  <c r="D211" i="16"/>
  <c r="H210" i="16"/>
  <c r="G210" i="16"/>
  <c r="F210" i="16"/>
  <c r="E210" i="16"/>
  <c r="E214" i="16" s="1"/>
  <c r="D210" i="16"/>
  <c r="H209" i="16"/>
  <c r="G209" i="16"/>
  <c r="F209" i="16"/>
  <c r="E209" i="16"/>
  <c r="D209" i="16"/>
  <c r="H208" i="16"/>
  <c r="G208" i="16"/>
  <c r="G214" i="16" s="1"/>
  <c r="F208" i="16"/>
  <c r="E208" i="16"/>
  <c r="D208" i="16"/>
  <c r="H207" i="16"/>
  <c r="G207" i="16"/>
  <c r="F207" i="16"/>
  <c r="E207" i="16"/>
  <c r="D207" i="16"/>
  <c r="H205" i="16"/>
  <c r="G205" i="16"/>
  <c r="F205" i="16"/>
  <c r="E205" i="16"/>
  <c r="D205" i="16"/>
  <c r="H204" i="16"/>
  <c r="G204" i="16"/>
  <c r="F204" i="16"/>
  <c r="E204" i="16"/>
  <c r="D204" i="16"/>
  <c r="H203" i="16"/>
  <c r="G203" i="16"/>
  <c r="F203" i="16"/>
  <c r="E203" i="16"/>
  <c r="D203" i="16"/>
  <c r="H202" i="16"/>
  <c r="G202" i="16"/>
  <c r="F202" i="16"/>
  <c r="E202" i="16"/>
  <c r="D202" i="16"/>
  <c r="H201" i="16"/>
  <c r="G201" i="16"/>
  <c r="F201" i="16"/>
  <c r="E201" i="16"/>
  <c r="E206" i="16" s="1"/>
  <c r="D201" i="16"/>
  <c r="H200" i="16"/>
  <c r="G200" i="16"/>
  <c r="F200" i="16"/>
  <c r="E200" i="16"/>
  <c r="D200" i="16"/>
  <c r="H199" i="16"/>
  <c r="G199" i="16"/>
  <c r="G206" i="16" s="1"/>
  <c r="F199" i="16"/>
  <c r="E199" i="16"/>
  <c r="D199" i="16"/>
  <c r="H198" i="16"/>
  <c r="G198" i="16"/>
  <c r="F198" i="16"/>
  <c r="E198" i="16"/>
  <c r="D198" i="16"/>
  <c r="H196" i="16"/>
  <c r="G196" i="16"/>
  <c r="F196" i="16"/>
  <c r="E196" i="16"/>
  <c r="D196" i="16"/>
  <c r="H195" i="16"/>
  <c r="G195" i="16"/>
  <c r="F195" i="16"/>
  <c r="E195" i="16"/>
  <c r="D195" i="16"/>
  <c r="H194" i="16"/>
  <c r="G194" i="16"/>
  <c r="F194" i="16"/>
  <c r="E194" i="16"/>
  <c r="D194" i="16"/>
  <c r="H193" i="16"/>
  <c r="G193" i="16"/>
  <c r="F193" i="16"/>
  <c r="E193" i="16"/>
  <c r="D193" i="16"/>
  <c r="H192" i="16"/>
  <c r="G192" i="16"/>
  <c r="F192" i="16"/>
  <c r="E192" i="16"/>
  <c r="D192" i="16"/>
  <c r="H191" i="16"/>
  <c r="G191" i="16"/>
  <c r="F191" i="16"/>
  <c r="E191" i="16"/>
  <c r="D191" i="16"/>
  <c r="H190" i="16"/>
  <c r="G190" i="16"/>
  <c r="F190" i="16"/>
  <c r="E190" i="16"/>
  <c r="D190" i="16"/>
  <c r="H189" i="16"/>
  <c r="G189" i="16"/>
  <c r="F189" i="16"/>
  <c r="E189" i="16"/>
  <c r="D189" i="16"/>
  <c r="H187" i="16"/>
  <c r="G187" i="16"/>
  <c r="F187" i="16"/>
  <c r="E187" i="16"/>
  <c r="D187" i="16"/>
  <c r="H186" i="16"/>
  <c r="G186" i="16"/>
  <c r="F186" i="16"/>
  <c r="E186" i="16"/>
  <c r="D186" i="16"/>
  <c r="H185" i="16"/>
  <c r="G185" i="16"/>
  <c r="F185" i="16"/>
  <c r="E185" i="16"/>
  <c r="D185" i="16"/>
  <c r="H184" i="16"/>
  <c r="G184" i="16"/>
  <c r="F184" i="16"/>
  <c r="E184" i="16"/>
  <c r="D184" i="16"/>
  <c r="H183" i="16"/>
  <c r="G183" i="16"/>
  <c r="F183" i="16"/>
  <c r="E183" i="16"/>
  <c r="D183" i="16"/>
  <c r="H182" i="16"/>
  <c r="G182" i="16"/>
  <c r="F182" i="16"/>
  <c r="E182" i="16"/>
  <c r="D182" i="16"/>
  <c r="H181" i="16"/>
  <c r="G181" i="16"/>
  <c r="F181" i="16"/>
  <c r="E181" i="16"/>
  <c r="D181" i="16"/>
  <c r="H180" i="16"/>
  <c r="G180" i="16"/>
  <c r="F180" i="16"/>
  <c r="E180" i="16"/>
  <c r="D180" i="16"/>
  <c r="H179" i="16"/>
  <c r="G179" i="16"/>
  <c r="F179" i="16"/>
  <c r="E179" i="16"/>
  <c r="D179" i="16"/>
  <c r="H178" i="16"/>
  <c r="G178" i="16"/>
  <c r="F178" i="16"/>
  <c r="E178" i="16"/>
  <c r="D178" i="16"/>
  <c r="H176" i="16"/>
  <c r="G176" i="16"/>
  <c r="F176" i="16"/>
  <c r="E176" i="16"/>
  <c r="D176" i="16"/>
  <c r="H175" i="16"/>
  <c r="G175" i="16"/>
  <c r="F175" i="16"/>
  <c r="E175" i="16"/>
  <c r="D175" i="16"/>
  <c r="H174" i="16"/>
  <c r="G174" i="16"/>
  <c r="F174" i="16"/>
  <c r="E174" i="16"/>
  <c r="D174" i="16"/>
  <c r="H173" i="16"/>
  <c r="G173" i="16"/>
  <c r="F173" i="16"/>
  <c r="E173" i="16"/>
  <c r="D173" i="16"/>
  <c r="H172" i="16"/>
  <c r="G172" i="16"/>
  <c r="F172" i="16"/>
  <c r="E172" i="16"/>
  <c r="D172" i="16"/>
  <c r="H171" i="16"/>
  <c r="G171" i="16"/>
  <c r="F171" i="16"/>
  <c r="E171" i="16"/>
  <c r="D171" i="16"/>
  <c r="H170" i="16"/>
  <c r="G170" i="16"/>
  <c r="F170" i="16"/>
  <c r="E170" i="16"/>
  <c r="D170" i="16"/>
  <c r="H169" i="16"/>
  <c r="G169" i="16"/>
  <c r="F169" i="16"/>
  <c r="E169" i="16"/>
  <c r="D169" i="16"/>
  <c r="H168" i="16"/>
  <c r="G168" i="16"/>
  <c r="F168" i="16"/>
  <c r="E168" i="16"/>
  <c r="D168" i="16"/>
  <c r="H167" i="16"/>
  <c r="G167" i="16"/>
  <c r="F167" i="16"/>
  <c r="E167" i="16"/>
  <c r="D167" i="16"/>
  <c r="H166" i="16"/>
  <c r="G166" i="16"/>
  <c r="F166" i="16"/>
  <c r="E166" i="16"/>
  <c r="E177" i="16" s="1"/>
  <c r="D166" i="16"/>
  <c r="H165" i="16"/>
  <c r="G165" i="16"/>
  <c r="F165" i="16"/>
  <c r="E165" i="16"/>
  <c r="D165" i="16"/>
  <c r="H163" i="16"/>
  <c r="G163" i="16"/>
  <c r="F163" i="16"/>
  <c r="E163" i="16"/>
  <c r="D163" i="16"/>
  <c r="H162" i="16"/>
  <c r="G162" i="16"/>
  <c r="F162" i="16"/>
  <c r="E162" i="16"/>
  <c r="D162" i="16"/>
  <c r="H161" i="16"/>
  <c r="G161" i="16"/>
  <c r="G164" i="16" s="1"/>
  <c r="F161" i="16"/>
  <c r="E161" i="16"/>
  <c r="D161" i="16"/>
  <c r="H160" i="16"/>
  <c r="G160" i="16"/>
  <c r="F160" i="16"/>
  <c r="E160" i="16"/>
  <c r="D160" i="16"/>
  <c r="H159" i="16"/>
  <c r="G159" i="16"/>
  <c r="F159" i="16"/>
  <c r="E159" i="16"/>
  <c r="D159" i="16"/>
  <c r="H157" i="16"/>
  <c r="G157" i="16"/>
  <c r="F157" i="16"/>
  <c r="E157" i="16"/>
  <c r="D157" i="16"/>
  <c r="H156" i="16"/>
  <c r="G156" i="16"/>
  <c r="F156" i="16"/>
  <c r="E156" i="16"/>
  <c r="D156" i="16"/>
  <c r="H155" i="16"/>
  <c r="G155" i="16"/>
  <c r="F155" i="16"/>
  <c r="E155" i="16"/>
  <c r="E158" i="16" s="1"/>
  <c r="D155" i="16"/>
  <c r="H154" i="16"/>
  <c r="G154" i="16"/>
  <c r="F154" i="16"/>
  <c r="E154" i="16"/>
  <c r="D154" i="16"/>
  <c r="H152" i="16"/>
  <c r="G152" i="16"/>
  <c r="F152" i="16"/>
  <c r="E152" i="16"/>
  <c r="D152" i="16"/>
  <c r="H151" i="16"/>
  <c r="G151" i="16"/>
  <c r="F151" i="16"/>
  <c r="E151" i="16"/>
  <c r="D151" i="16"/>
  <c r="H150" i="16"/>
  <c r="G150" i="16"/>
  <c r="F150" i="16"/>
  <c r="E150" i="16"/>
  <c r="D150" i="16"/>
  <c r="H149" i="16"/>
  <c r="G149" i="16"/>
  <c r="F149" i="16"/>
  <c r="E149" i="16"/>
  <c r="D149" i="16"/>
  <c r="H148" i="16"/>
  <c r="G148" i="16"/>
  <c r="F148" i="16"/>
  <c r="E148" i="16"/>
  <c r="D148" i="16"/>
  <c r="H147" i="16"/>
  <c r="G147" i="16"/>
  <c r="F147" i="16"/>
  <c r="E147" i="16"/>
  <c r="D147" i="16"/>
  <c r="H146" i="16"/>
  <c r="G146" i="16"/>
  <c r="F146" i="16"/>
  <c r="E146" i="16"/>
  <c r="D146" i="16"/>
  <c r="H145" i="16"/>
  <c r="G145" i="16"/>
  <c r="F145" i="16"/>
  <c r="E145" i="16"/>
  <c r="D145" i="16"/>
  <c r="H144" i="16"/>
  <c r="G144" i="16"/>
  <c r="F144" i="16"/>
  <c r="E144" i="16"/>
  <c r="D144" i="16"/>
  <c r="H143" i="16"/>
  <c r="G143" i="16"/>
  <c r="F143" i="16"/>
  <c r="E143" i="16"/>
  <c r="D143" i="16"/>
  <c r="H142" i="16"/>
  <c r="G142" i="16"/>
  <c r="F142" i="16"/>
  <c r="E142" i="16"/>
  <c r="D142" i="16"/>
  <c r="H141" i="16"/>
  <c r="G141" i="16"/>
  <c r="F141" i="16"/>
  <c r="E141" i="16"/>
  <c r="D141" i="16"/>
  <c r="H140" i="16"/>
  <c r="G140" i="16"/>
  <c r="F140" i="16"/>
  <c r="E140" i="16"/>
  <c r="D140" i="16"/>
  <c r="H138" i="16"/>
  <c r="G138" i="16"/>
  <c r="F138" i="16"/>
  <c r="E138" i="16"/>
  <c r="D138" i="16"/>
  <c r="H137" i="16"/>
  <c r="G137" i="16"/>
  <c r="F137" i="16"/>
  <c r="E137" i="16"/>
  <c r="D137" i="16"/>
  <c r="H136" i="16"/>
  <c r="G136" i="16"/>
  <c r="F136" i="16"/>
  <c r="E136" i="16"/>
  <c r="D136" i="16"/>
  <c r="H135" i="16"/>
  <c r="G135" i="16"/>
  <c r="G139" i="16" s="1"/>
  <c r="F135" i="16"/>
  <c r="E135" i="16"/>
  <c r="D135" i="16"/>
  <c r="H134" i="16"/>
  <c r="H139" i="16" s="1"/>
  <c r="G134" i="16"/>
  <c r="F134" i="16"/>
  <c r="E134" i="16"/>
  <c r="D134" i="16"/>
  <c r="H133" i="16"/>
  <c r="G133" i="16"/>
  <c r="F133" i="16"/>
  <c r="E133" i="16"/>
  <c r="D133" i="16"/>
  <c r="H131" i="16"/>
  <c r="G131" i="16"/>
  <c r="F131" i="16"/>
  <c r="E131" i="16"/>
  <c r="D131" i="16"/>
  <c r="H130" i="16"/>
  <c r="G130" i="16"/>
  <c r="F130" i="16"/>
  <c r="E130" i="16"/>
  <c r="D130" i="16"/>
  <c r="H129" i="16"/>
  <c r="G129" i="16"/>
  <c r="F129" i="16"/>
  <c r="E129" i="16"/>
  <c r="D129" i="16"/>
  <c r="H128" i="16"/>
  <c r="G128" i="16"/>
  <c r="F128" i="16"/>
  <c r="E128" i="16"/>
  <c r="D128" i="16"/>
  <c r="H127" i="16"/>
  <c r="G127" i="16"/>
  <c r="F127" i="16"/>
  <c r="E127" i="16"/>
  <c r="D127" i="16"/>
  <c r="H125" i="16"/>
  <c r="G125" i="16"/>
  <c r="F125" i="16"/>
  <c r="E125" i="16"/>
  <c r="D125" i="16"/>
  <c r="H124" i="16"/>
  <c r="G124" i="16"/>
  <c r="F124" i="16"/>
  <c r="E124" i="16"/>
  <c r="D124" i="16"/>
  <c r="H123" i="16"/>
  <c r="G123" i="16"/>
  <c r="F123" i="16"/>
  <c r="E123" i="16"/>
  <c r="D123" i="16"/>
  <c r="H122" i="16"/>
  <c r="G122" i="16"/>
  <c r="F122" i="16"/>
  <c r="E122" i="16"/>
  <c r="D122" i="16"/>
  <c r="H121" i="16"/>
  <c r="G121" i="16"/>
  <c r="F121" i="16"/>
  <c r="E121" i="16"/>
  <c r="D121" i="16"/>
  <c r="H120" i="16"/>
  <c r="G120" i="16"/>
  <c r="F120" i="16"/>
  <c r="E120" i="16"/>
  <c r="D120" i="16"/>
  <c r="H119" i="16"/>
  <c r="G119" i="16"/>
  <c r="F119" i="16"/>
  <c r="E119" i="16"/>
  <c r="D119" i="16"/>
  <c r="H118" i="16"/>
  <c r="G118" i="16"/>
  <c r="F118" i="16"/>
  <c r="E118" i="16"/>
  <c r="D118" i="16"/>
  <c r="H117" i="16"/>
  <c r="G117" i="16"/>
  <c r="F117" i="16"/>
  <c r="E117" i="16"/>
  <c r="D117" i="16"/>
  <c r="H116" i="16"/>
  <c r="G116" i="16"/>
  <c r="F116" i="16"/>
  <c r="E116" i="16"/>
  <c r="D116" i="16"/>
  <c r="H115" i="16"/>
  <c r="G115" i="16"/>
  <c r="F115" i="16"/>
  <c r="E115" i="16"/>
  <c r="D115" i="16"/>
  <c r="H114" i="16"/>
  <c r="G114" i="16"/>
  <c r="F114" i="16"/>
  <c r="E114" i="16"/>
  <c r="D114" i="16"/>
  <c r="H113" i="16"/>
  <c r="G113" i="16"/>
  <c r="F113" i="16"/>
  <c r="E113" i="16"/>
  <c r="D113" i="16"/>
  <c r="H112" i="16"/>
  <c r="G112" i="16"/>
  <c r="F112" i="16"/>
  <c r="E112" i="16"/>
  <c r="D112" i="16"/>
  <c r="H111" i="16"/>
  <c r="G111" i="16"/>
  <c r="F111" i="16"/>
  <c r="E111" i="16"/>
  <c r="D111" i="16"/>
  <c r="H110" i="16"/>
  <c r="G110" i="16"/>
  <c r="F110" i="16"/>
  <c r="E110" i="16"/>
  <c r="D110" i="16"/>
  <c r="H109" i="16"/>
  <c r="G109" i="16"/>
  <c r="F109" i="16"/>
  <c r="E109" i="16"/>
  <c r="D109" i="16"/>
  <c r="H108" i="16"/>
  <c r="G108" i="16"/>
  <c r="F108" i="16"/>
  <c r="E108" i="16"/>
  <c r="D108" i="16"/>
  <c r="H107" i="16"/>
  <c r="G107" i="16"/>
  <c r="F107" i="16"/>
  <c r="E107" i="16"/>
  <c r="D107" i="16"/>
  <c r="H106" i="16"/>
  <c r="G106" i="16"/>
  <c r="F106" i="16"/>
  <c r="E106" i="16"/>
  <c r="D106" i="16"/>
  <c r="H105" i="16"/>
  <c r="G105" i="16"/>
  <c r="F105" i="16"/>
  <c r="E105" i="16"/>
  <c r="D105" i="16"/>
  <c r="H104" i="16"/>
  <c r="G104" i="16"/>
  <c r="F104" i="16"/>
  <c r="E104" i="16"/>
  <c r="D104" i="16"/>
  <c r="H103" i="16"/>
  <c r="G103" i="16"/>
  <c r="F103" i="16"/>
  <c r="E103" i="16"/>
  <c r="D103" i="16"/>
  <c r="H102" i="16"/>
  <c r="G102" i="16"/>
  <c r="F102" i="16"/>
  <c r="E102" i="16"/>
  <c r="D102" i="16"/>
  <c r="H101" i="16"/>
  <c r="G101" i="16"/>
  <c r="F101" i="16"/>
  <c r="E101" i="16"/>
  <c r="D101" i="16"/>
  <c r="H100" i="16"/>
  <c r="G100" i="16"/>
  <c r="F100" i="16"/>
  <c r="E100" i="16"/>
  <c r="D100" i="16"/>
  <c r="H99" i="16"/>
  <c r="G99" i="16"/>
  <c r="F99" i="16"/>
  <c r="E99" i="16"/>
  <c r="D99" i="16"/>
  <c r="H98" i="16"/>
  <c r="G98" i="16"/>
  <c r="F98" i="16"/>
  <c r="E98" i="16"/>
  <c r="D98" i="16"/>
  <c r="H97" i="16"/>
  <c r="G97" i="16"/>
  <c r="F97" i="16"/>
  <c r="E97" i="16"/>
  <c r="D97" i="16"/>
  <c r="H96" i="16"/>
  <c r="G96" i="16"/>
  <c r="F96" i="16"/>
  <c r="E96" i="16"/>
  <c r="D96" i="16"/>
  <c r="H95" i="16"/>
  <c r="G95" i="16"/>
  <c r="F95" i="16"/>
  <c r="E95" i="16"/>
  <c r="D95" i="16"/>
  <c r="H94" i="16"/>
  <c r="G94" i="16"/>
  <c r="F94" i="16"/>
  <c r="E94" i="16"/>
  <c r="D94" i="16"/>
  <c r="H93" i="16"/>
  <c r="G93" i="16"/>
  <c r="F93" i="16"/>
  <c r="E93" i="16"/>
  <c r="D93" i="16"/>
  <c r="H92" i="16"/>
  <c r="G92" i="16"/>
  <c r="F92" i="16"/>
  <c r="E92" i="16"/>
  <c r="D92" i="16"/>
  <c r="H91" i="16"/>
  <c r="G91" i="16"/>
  <c r="F91" i="16"/>
  <c r="E91" i="16"/>
  <c r="D91" i="16"/>
  <c r="H90" i="16"/>
  <c r="G90" i="16"/>
  <c r="F90" i="16"/>
  <c r="E90" i="16"/>
  <c r="D90" i="16"/>
  <c r="H89" i="16"/>
  <c r="G89" i="16"/>
  <c r="F89" i="16"/>
  <c r="E89" i="16"/>
  <c r="D89" i="16"/>
  <c r="H88" i="16"/>
  <c r="G88" i="16"/>
  <c r="F88" i="16"/>
  <c r="E88" i="16"/>
  <c r="D88" i="16"/>
  <c r="H87" i="16"/>
  <c r="G87" i="16"/>
  <c r="F87" i="16"/>
  <c r="E87" i="16"/>
  <c r="D87" i="16"/>
  <c r="H86" i="16"/>
  <c r="G86" i="16"/>
  <c r="F86" i="16"/>
  <c r="E86" i="16"/>
  <c r="D86" i="16"/>
  <c r="H85" i="16"/>
  <c r="G85" i="16"/>
  <c r="F85" i="16"/>
  <c r="E85" i="16"/>
  <c r="D85" i="16"/>
  <c r="H84" i="16"/>
  <c r="G84" i="16"/>
  <c r="F84" i="16"/>
  <c r="E84" i="16"/>
  <c r="D84" i="16"/>
  <c r="H83" i="16"/>
  <c r="G83" i="16"/>
  <c r="F83" i="16"/>
  <c r="E83" i="16"/>
  <c r="D83" i="16"/>
  <c r="H82" i="16"/>
  <c r="G82" i="16"/>
  <c r="F82" i="16"/>
  <c r="E82" i="16"/>
  <c r="D82" i="16"/>
  <c r="H81" i="16"/>
  <c r="G81" i="16"/>
  <c r="G8" i="16" s="1"/>
  <c r="F81" i="16"/>
  <c r="E81" i="16"/>
  <c r="D81" i="16"/>
  <c r="H80" i="16"/>
  <c r="G80" i="16"/>
  <c r="F80" i="16"/>
  <c r="E80" i="16"/>
  <c r="D80" i="16"/>
  <c r="H79" i="16"/>
  <c r="G79" i="16"/>
  <c r="F79" i="16"/>
  <c r="E79" i="16"/>
  <c r="D79" i="16"/>
  <c r="H78" i="16"/>
  <c r="G78" i="16"/>
  <c r="F78" i="16"/>
  <c r="E78" i="16"/>
  <c r="D78" i="16"/>
  <c r="H77" i="16"/>
  <c r="G77" i="16"/>
  <c r="F77" i="16"/>
  <c r="E77" i="16"/>
  <c r="D77" i="16"/>
  <c r="H76" i="16"/>
  <c r="G76" i="16"/>
  <c r="F76" i="16"/>
  <c r="E76" i="16"/>
  <c r="D76" i="16"/>
  <c r="H75" i="16"/>
  <c r="G75" i="16"/>
  <c r="F75" i="16"/>
  <c r="E75" i="16"/>
  <c r="D75" i="16"/>
  <c r="H74" i="16"/>
  <c r="G74" i="16"/>
  <c r="F74" i="16"/>
  <c r="E74" i="16"/>
  <c r="D74" i="16"/>
  <c r="H73" i="16"/>
  <c r="G73" i="16"/>
  <c r="F73" i="16"/>
  <c r="E73" i="16"/>
  <c r="D73" i="16"/>
  <c r="H72" i="16"/>
  <c r="G72" i="16"/>
  <c r="F72" i="16"/>
  <c r="E72" i="16"/>
  <c r="D72" i="16"/>
  <c r="H71" i="16"/>
  <c r="G71" i="16"/>
  <c r="F71" i="16"/>
  <c r="E71" i="16"/>
  <c r="D71" i="16"/>
  <c r="H70" i="16"/>
  <c r="G70" i="16"/>
  <c r="F70" i="16"/>
  <c r="E70" i="16"/>
  <c r="D70" i="16"/>
  <c r="H69" i="16"/>
  <c r="G69" i="16"/>
  <c r="F69" i="16"/>
  <c r="E69" i="16"/>
  <c r="D69" i="16"/>
  <c r="H68" i="16"/>
  <c r="G68" i="16"/>
  <c r="F68" i="16"/>
  <c r="E68" i="16"/>
  <c r="D68" i="16"/>
  <c r="H67" i="16"/>
  <c r="G67" i="16"/>
  <c r="F67" i="16"/>
  <c r="E67" i="16"/>
  <c r="D67" i="16"/>
  <c r="H66" i="16"/>
  <c r="G66" i="16"/>
  <c r="F66" i="16"/>
  <c r="E66" i="16"/>
  <c r="D66" i="16"/>
  <c r="H65" i="16"/>
  <c r="G65" i="16"/>
  <c r="F65" i="16"/>
  <c r="E65" i="16"/>
  <c r="D65" i="16"/>
  <c r="H64" i="16"/>
  <c r="G64" i="16"/>
  <c r="F64" i="16"/>
  <c r="E64" i="16"/>
  <c r="D64" i="16"/>
  <c r="H63" i="16"/>
  <c r="G63" i="16"/>
  <c r="F63" i="16"/>
  <c r="E63" i="16"/>
  <c r="D63" i="16"/>
  <c r="H62" i="16"/>
  <c r="G62" i="16"/>
  <c r="F62" i="16"/>
  <c r="E62" i="16"/>
  <c r="D62" i="16"/>
  <c r="H61" i="16"/>
  <c r="G61" i="16"/>
  <c r="F61" i="16"/>
  <c r="E61" i="16"/>
  <c r="D61" i="16"/>
  <c r="H60" i="16"/>
  <c r="G60" i="16"/>
  <c r="F60" i="16"/>
  <c r="E60" i="16"/>
  <c r="D60" i="16"/>
  <c r="H59" i="16"/>
  <c r="G59" i="16"/>
  <c r="F59" i="16"/>
  <c r="E59" i="16"/>
  <c r="D59" i="16"/>
  <c r="H58" i="16"/>
  <c r="G58" i="16"/>
  <c r="F58" i="16"/>
  <c r="E58" i="16"/>
  <c r="D58" i="16"/>
  <c r="H57" i="16"/>
  <c r="G57" i="16"/>
  <c r="F57" i="16"/>
  <c r="E57" i="16"/>
  <c r="D57" i="16"/>
  <c r="H55" i="16"/>
  <c r="G55" i="16"/>
  <c r="F55" i="16"/>
  <c r="E55" i="16"/>
  <c r="D55" i="16"/>
  <c r="H54" i="16"/>
  <c r="G54" i="16"/>
  <c r="F54" i="16"/>
  <c r="E54" i="16"/>
  <c r="D54" i="16"/>
  <c r="H53" i="16"/>
  <c r="G53" i="16"/>
  <c r="F53" i="16"/>
  <c r="E53" i="16"/>
  <c r="D53" i="16"/>
  <c r="H52" i="16"/>
  <c r="G52" i="16"/>
  <c r="F52" i="16"/>
  <c r="E52" i="16"/>
  <c r="D52" i="16"/>
  <c r="H51" i="16"/>
  <c r="G51" i="16"/>
  <c r="F51" i="16"/>
  <c r="E51" i="16"/>
  <c r="D51" i="16"/>
  <c r="H50" i="16"/>
  <c r="G50" i="16"/>
  <c r="F50" i="16"/>
  <c r="E50" i="16"/>
  <c r="D50" i="16"/>
  <c r="H49" i="16"/>
  <c r="G49" i="16"/>
  <c r="F49" i="16"/>
  <c r="E49" i="16"/>
  <c r="D49" i="16"/>
  <c r="H48" i="16"/>
  <c r="G48" i="16"/>
  <c r="F48" i="16"/>
  <c r="E48" i="16"/>
  <c r="D48" i="16"/>
  <c r="H47" i="16"/>
  <c r="G47" i="16"/>
  <c r="F47" i="16"/>
  <c r="E47" i="16"/>
  <c r="D47" i="16"/>
  <c r="H46" i="16"/>
  <c r="G46" i="16"/>
  <c r="F46" i="16"/>
  <c r="E46" i="16"/>
  <c r="D46" i="16"/>
  <c r="H45" i="16"/>
  <c r="G45" i="16"/>
  <c r="F45" i="16"/>
  <c r="E45" i="16"/>
  <c r="D45" i="16"/>
  <c r="H44" i="16"/>
  <c r="G44" i="16"/>
  <c r="F44" i="16"/>
  <c r="E44" i="16"/>
  <c r="D44" i="16"/>
  <c r="H43" i="16"/>
  <c r="G43" i="16"/>
  <c r="F43" i="16"/>
  <c r="E43" i="16"/>
  <c r="D43" i="16"/>
  <c r="H41" i="16"/>
  <c r="H18" i="16" s="1"/>
  <c r="G41" i="16"/>
  <c r="F41" i="16"/>
  <c r="E41" i="16"/>
  <c r="D41" i="16"/>
  <c r="H40" i="16"/>
  <c r="G40" i="16"/>
  <c r="F40" i="16"/>
  <c r="E40" i="16"/>
  <c r="E17" i="16" s="1"/>
  <c r="D40" i="16"/>
  <c r="H39" i="16"/>
  <c r="G39" i="16"/>
  <c r="F39" i="16"/>
  <c r="E39" i="16"/>
  <c r="D39" i="16"/>
  <c r="H38" i="16"/>
  <c r="G38" i="16"/>
  <c r="G15" i="16" s="1"/>
  <c r="F38" i="16"/>
  <c r="E38" i="16"/>
  <c r="D38" i="16"/>
  <c r="H37" i="16"/>
  <c r="G37" i="16"/>
  <c r="F37" i="16"/>
  <c r="E37" i="16"/>
  <c r="D37" i="16"/>
  <c r="H36" i="16"/>
  <c r="G36" i="16"/>
  <c r="F36" i="16"/>
  <c r="E36" i="16"/>
  <c r="D36" i="16"/>
  <c r="H35" i="16"/>
  <c r="G35" i="16"/>
  <c r="F35" i="16"/>
  <c r="E35" i="16"/>
  <c r="D35" i="16"/>
  <c r="H34" i="16"/>
  <c r="G34" i="16"/>
  <c r="F34" i="16"/>
  <c r="E34" i="16"/>
  <c r="D34" i="16"/>
  <c r="H33" i="16"/>
  <c r="G33" i="16"/>
  <c r="F33" i="16"/>
  <c r="E33" i="16"/>
  <c r="D33" i="16"/>
  <c r="H32" i="16"/>
  <c r="G32" i="16"/>
  <c r="F32" i="16"/>
  <c r="E32" i="16"/>
  <c r="D32" i="16"/>
  <c r="H31" i="16"/>
  <c r="H42" i="16" s="1"/>
  <c r="G31" i="16"/>
  <c r="F31" i="16"/>
  <c r="E31" i="16"/>
  <c r="D31" i="16"/>
  <c r="H30" i="16"/>
  <c r="G30" i="16"/>
  <c r="F30" i="16"/>
  <c r="E30" i="16"/>
  <c r="D30" i="16"/>
  <c r="H28" i="16"/>
  <c r="G28" i="16"/>
  <c r="F28" i="16"/>
  <c r="E28" i="16"/>
  <c r="H27" i="16"/>
  <c r="G27" i="16"/>
  <c r="F27" i="16"/>
  <c r="E27" i="16"/>
  <c r="H26" i="16"/>
  <c r="G26" i="16"/>
  <c r="F26" i="16"/>
  <c r="D26" i="16" s="1"/>
  <c r="E26" i="16"/>
  <c r="H25" i="16"/>
  <c r="G25" i="16"/>
  <c r="F25" i="16"/>
  <c r="E25" i="16"/>
  <c r="H24" i="16"/>
  <c r="G24" i="16"/>
  <c r="F24" i="16"/>
  <c r="E24" i="16"/>
  <c r="H23" i="16"/>
  <c r="G23" i="16"/>
  <c r="D23" i="16" s="1"/>
  <c r="F23" i="16"/>
  <c r="E23" i="16"/>
  <c r="H22" i="16"/>
  <c r="G22" i="16"/>
  <c r="F22" i="16"/>
  <c r="E22" i="16"/>
  <c r="H21" i="16"/>
  <c r="G21" i="16"/>
  <c r="F21" i="16"/>
  <c r="E21" i="16"/>
  <c r="H20" i="16"/>
  <c r="G20" i="16"/>
  <c r="F20" i="16"/>
  <c r="E20" i="16"/>
  <c r="F17" i="16"/>
  <c r="H15" i="16"/>
  <c r="H12" i="16"/>
  <c r="F12" i="16"/>
  <c r="G11" i="16"/>
  <c r="E10" i="16"/>
  <c r="F5" i="16"/>
  <c r="H4" i="16"/>
  <c r="G4" i="16"/>
  <c r="F4" i="16"/>
  <c r="E4" i="16"/>
  <c r="H368" i="15"/>
  <c r="G368" i="15"/>
  <c r="F368" i="15"/>
  <c r="E368" i="15"/>
  <c r="D368" i="15"/>
  <c r="H367" i="15"/>
  <c r="G367" i="15"/>
  <c r="F367" i="15"/>
  <c r="E367" i="15"/>
  <c r="D367" i="15"/>
  <c r="H366" i="15"/>
  <c r="G366" i="15"/>
  <c r="G369" i="15" s="1"/>
  <c r="F366" i="15"/>
  <c r="E366" i="15"/>
  <c r="E369" i="15" s="1"/>
  <c r="D366" i="15"/>
  <c r="H365" i="15"/>
  <c r="G365" i="15"/>
  <c r="F365" i="15"/>
  <c r="E365" i="15"/>
  <c r="D365" i="15"/>
  <c r="H363" i="15"/>
  <c r="G363" i="15"/>
  <c r="F363" i="15"/>
  <c r="E363" i="15"/>
  <c r="D363" i="15"/>
  <c r="H362" i="15"/>
  <c r="H364" i="15" s="1"/>
  <c r="G362" i="15"/>
  <c r="F362" i="15"/>
  <c r="F364" i="15" s="1"/>
  <c r="E362" i="15"/>
  <c r="D362" i="15"/>
  <c r="H361" i="15"/>
  <c r="G361" i="15"/>
  <c r="F361" i="15"/>
  <c r="E361" i="15"/>
  <c r="D361" i="15"/>
  <c r="H359" i="15"/>
  <c r="H360" i="15" s="1"/>
  <c r="G359" i="15"/>
  <c r="G360" i="15" s="1"/>
  <c r="F359" i="15"/>
  <c r="F360" i="15" s="1"/>
  <c r="E359" i="15"/>
  <c r="E360" i="15" s="1"/>
  <c r="D359" i="15"/>
  <c r="H358" i="15"/>
  <c r="G358" i="15"/>
  <c r="F358" i="15"/>
  <c r="E358" i="15"/>
  <c r="D358" i="15"/>
  <c r="H356" i="15"/>
  <c r="G356" i="15"/>
  <c r="F356" i="15"/>
  <c r="E356" i="15"/>
  <c r="D356" i="15"/>
  <c r="H355" i="15"/>
  <c r="G355" i="15"/>
  <c r="G357" i="15" s="1"/>
  <c r="F355" i="15"/>
  <c r="E355" i="15"/>
  <c r="E357" i="15" s="1"/>
  <c r="D355" i="15"/>
  <c r="H354" i="15"/>
  <c r="G354" i="15"/>
  <c r="F354" i="15"/>
  <c r="E354" i="15"/>
  <c r="D354" i="15"/>
  <c r="H352" i="15"/>
  <c r="H353" i="15" s="1"/>
  <c r="G352" i="15"/>
  <c r="G353" i="15" s="1"/>
  <c r="F352" i="15"/>
  <c r="F353" i="15" s="1"/>
  <c r="E352" i="15"/>
  <c r="E353" i="15" s="1"/>
  <c r="D352" i="15"/>
  <c r="H351" i="15"/>
  <c r="G351" i="15"/>
  <c r="F351" i="15"/>
  <c r="E351" i="15"/>
  <c r="D351" i="15"/>
  <c r="H349" i="15"/>
  <c r="G349" i="15"/>
  <c r="F349" i="15"/>
  <c r="E349" i="15"/>
  <c r="D349" i="15"/>
  <c r="H348" i="15"/>
  <c r="H350" i="15" s="1"/>
  <c r="G348" i="15"/>
  <c r="F348" i="15"/>
  <c r="F350" i="15" s="1"/>
  <c r="E348" i="15"/>
  <c r="D348" i="15"/>
  <c r="H347" i="15"/>
  <c r="G347" i="15"/>
  <c r="F347" i="15"/>
  <c r="E347" i="15"/>
  <c r="D347" i="15"/>
  <c r="H345" i="15"/>
  <c r="G345" i="15"/>
  <c r="F345" i="15"/>
  <c r="E345" i="15"/>
  <c r="D345" i="15"/>
  <c r="H344" i="15"/>
  <c r="H346" i="15" s="1"/>
  <c r="G344" i="15"/>
  <c r="F344" i="15"/>
  <c r="F346" i="15" s="1"/>
  <c r="E344" i="15"/>
  <c r="D344" i="15"/>
  <c r="H343" i="15"/>
  <c r="G343" i="15"/>
  <c r="F343" i="15"/>
  <c r="E343" i="15"/>
  <c r="D343" i="15"/>
  <c r="H341" i="15"/>
  <c r="G341" i="15"/>
  <c r="F341" i="15"/>
  <c r="E341" i="15"/>
  <c r="D341" i="15"/>
  <c r="H340" i="15"/>
  <c r="H342" i="15" s="1"/>
  <c r="G340" i="15"/>
  <c r="F340" i="15"/>
  <c r="F342" i="15" s="1"/>
  <c r="E340" i="15"/>
  <c r="D340" i="15"/>
  <c r="H339" i="15"/>
  <c r="G339" i="15"/>
  <c r="F339" i="15"/>
  <c r="E339" i="15"/>
  <c r="D339" i="15"/>
  <c r="H337" i="15"/>
  <c r="G337" i="15"/>
  <c r="F337" i="15"/>
  <c r="E337" i="15"/>
  <c r="D337" i="15"/>
  <c r="H336" i="15"/>
  <c r="G336" i="15"/>
  <c r="F336" i="15"/>
  <c r="E336" i="15"/>
  <c r="D336" i="15"/>
  <c r="H335" i="15"/>
  <c r="G335" i="15"/>
  <c r="F335" i="15"/>
  <c r="E335" i="15"/>
  <c r="D335" i="15"/>
  <c r="H334" i="15"/>
  <c r="G334" i="15"/>
  <c r="F334" i="15"/>
  <c r="E334" i="15"/>
  <c r="D334" i="15"/>
  <c r="H333" i="15"/>
  <c r="G333" i="15"/>
  <c r="F333" i="15"/>
  <c r="E333" i="15"/>
  <c r="E338" i="15" s="1"/>
  <c r="D333" i="15"/>
  <c r="H332" i="15"/>
  <c r="G332" i="15"/>
  <c r="F332" i="15"/>
  <c r="E332" i="15"/>
  <c r="D332" i="15"/>
  <c r="H330" i="15"/>
  <c r="G330" i="15"/>
  <c r="F330" i="15"/>
  <c r="E330" i="15"/>
  <c r="D330" i="15"/>
  <c r="H329" i="15"/>
  <c r="G329" i="15"/>
  <c r="F329" i="15"/>
  <c r="E329" i="15"/>
  <c r="E331" i="15" s="1"/>
  <c r="D329" i="15"/>
  <c r="H328" i="15"/>
  <c r="G328" i="15"/>
  <c r="F328" i="15"/>
  <c r="E328" i="15"/>
  <c r="D328" i="15"/>
  <c r="H326" i="15"/>
  <c r="G326" i="15"/>
  <c r="F326" i="15"/>
  <c r="E326" i="15"/>
  <c r="D326" i="15"/>
  <c r="H325" i="15"/>
  <c r="G325" i="15"/>
  <c r="F325" i="15"/>
  <c r="E325" i="15"/>
  <c r="E327" i="15" s="1"/>
  <c r="D325" i="15"/>
  <c r="H324" i="15"/>
  <c r="G324" i="15"/>
  <c r="F324" i="15"/>
  <c r="E324" i="15"/>
  <c r="D324" i="15"/>
  <c r="H322" i="15"/>
  <c r="G322" i="15"/>
  <c r="F322" i="15"/>
  <c r="E322" i="15"/>
  <c r="D322" i="15"/>
  <c r="H321" i="15"/>
  <c r="G321" i="15"/>
  <c r="F321" i="15"/>
  <c r="E321" i="15"/>
  <c r="D321" i="15"/>
  <c r="H320" i="15"/>
  <c r="G320" i="15"/>
  <c r="F320" i="15"/>
  <c r="E320" i="15"/>
  <c r="D320" i="15"/>
  <c r="H319" i="15"/>
  <c r="G319" i="15"/>
  <c r="F319" i="15"/>
  <c r="F323" i="15" s="1"/>
  <c r="E319" i="15"/>
  <c r="D319" i="15"/>
  <c r="H318" i="15"/>
  <c r="G318" i="15"/>
  <c r="F318" i="15"/>
  <c r="E318" i="15"/>
  <c r="D318" i="15"/>
  <c r="G317" i="15"/>
  <c r="H316" i="15"/>
  <c r="H317" i="15" s="1"/>
  <c r="G316" i="15"/>
  <c r="F316" i="15"/>
  <c r="E316" i="15"/>
  <c r="D316" i="15"/>
  <c r="H315" i="15"/>
  <c r="G315" i="15"/>
  <c r="F315" i="15"/>
  <c r="F317" i="15" s="1"/>
  <c r="E315" i="15"/>
  <c r="D315" i="15"/>
  <c r="H314" i="15"/>
  <c r="G314" i="15"/>
  <c r="F314" i="15"/>
  <c r="E314" i="15"/>
  <c r="D314" i="15"/>
  <c r="H312" i="15"/>
  <c r="G312" i="15"/>
  <c r="F312" i="15"/>
  <c r="E312" i="15"/>
  <c r="D312" i="15"/>
  <c r="H311" i="15"/>
  <c r="G311" i="15"/>
  <c r="F311" i="15"/>
  <c r="E311" i="15"/>
  <c r="D311" i="15"/>
  <c r="H310" i="15"/>
  <c r="G310" i="15"/>
  <c r="F310" i="15"/>
  <c r="E310" i="15"/>
  <c r="D310" i="15"/>
  <c r="H309" i="15"/>
  <c r="G309" i="15"/>
  <c r="G313" i="15" s="1"/>
  <c r="F309" i="15"/>
  <c r="E309" i="15"/>
  <c r="D309" i="15"/>
  <c r="H308" i="15"/>
  <c r="G308" i="15"/>
  <c r="F308" i="15"/>
  <c r="E308" i="15"/>
  <c r="D308" i="15"/>
  <c r="H306" i="15"/>
  <c r="G306" i="15"/>
  <c r="F306" i="15"/>
  <c r="F307" i="15" s="1"/>
  <c r="E306" i="15"/>
  <c r="E307" i="15" s="1"/>
  <c r="D306" i="15"/>
  <c r="H305" i="15"/>
  <c r="H307" i="15" s="1"/>
  <c r="G305" i="15"/>
  <c r="G307" i="15" s="1"/>
  <c r="F305" i="15"/>
  <c r="E305" i="15"/>
  <c r="D305" i="15"/>
  <c r="H304" i="15"/>
  <c r="G304" i="15"/>
  <c r="F304" i="15"/>
  <c r="E304" i="15"/>
  <c r="D304" i="15"/>
  <c r="H302" i="15"/>
  <c r="G302" i="15"/>
  <c r="F302" i="15"/>
  <c r="F303" i="15" s="1"/>
  <c r="E302" i="15"/>
  <c r="E303" i="15" s="1"/>
  <c r="D302" i="15"/>
  <c r="H301" i="15"/>
  <c r="G301" i="15"/>
  <c r="F301" i="15"/>
  <c r="E301" i="15"/>
  <c r="D301" i="15"/>
  <c r="H300" i="15"/>
  <c r="H303" i="15" s="1"/>
  <c r="G300" i="15"/>
  <c r="F300" i="15"/>
  <c r="E300" i="15"/>
  <c r="D300" i="15"/>
  <c r="H299" i="15"/>
  <c r="G299" i="15"/>
  <c r="F299" i="15"/>
  <c r="E299" i="15"/>
  <c r="D299" i="15"/>
  <c r="H297" i="15"/>
  <c r="G297" i="15"/>
  <c r="G298" i="15" s="1"/>
  <c r="F297" i="15"/>
  <c r="E297" i="15"/>
  <c r="D297" i="15"/>
  <c r="H296" i="15"/>
  <c r="H298" i="15" s="1"/>
  <c r="G296" i="15"/>
  <c r="F296" i="15"/>
  <c r="F298" i="15" s="1"/>
  <c r="E296" i="15"/>
  <c r="E298" i="15" s="1"/>
  <c r="D296" i="15"/>
  <c r="H295" i="15"/>
  <c r="G295" i="15"/>
  <c r="F295" i="15"/>
  <c r="E295" i="15"/>
  <c r="D295" i="15"/>
  <c r="H293" i="15"/>
  <c r="G293" i="15"/>
  <c r="F293" i="15"/>
  <c r="E293" i="15"/>
  <c r="D293" i="15"/>
  <c r="H292" i="15"/>
  <c r="G292" i="15"/>
  <c r="F292" i="15"/>
  <c r="E292" i="15"/>
  <c r="D292" i="15"/>
  <c r="H291" i="15"/>
  <c r="G291" i="15"/>
  <c r="F291" i="15"/>
  <c r="E291" i="15"/>
  <c r="D291" i="15"/>
  <c r="H290" i="15"/>
  <c r="G290" i="15"/>
  <c r="F290" i="15"/>
  <c r="E290" i="15"/>
  <c r="D290" i="15"/>
  <c r="H289" i="15"/>
  <c r="G289" i="15"/>
  <c r="F289" i="15"/>
  <c r="E289" i="15"/>
  <c r="D289" i="15"/>
  <c r="H288" i="15"/>
  <c r="G288" i="15"/>
  <c r="F288" i="15"/>
  <c r="E288" i="15"/>
  <c r="D288" i="15"/>
  <c r="H287" i="15"/>
  <c r="G287" i="15"/>
  <c r="F287" i="15"/>
  <c r="E287" i="15"/>
  <c r="D287" i="15"/>
  <c r="H285" i="15"/>
  <c r="G285" i="15"/>
  <c r="F285" i="15"/>
  <c r="E285" i="15"/>
  <c r="D285" i="15"/>
  <c r="H284" i="15"/>
  <c r="G284" i="15"/>
  <c r="F284" i="15"/>
  <c r="E284" i="15"/>
  <c r="D284" i="15"/>
  <c r="H283" i="15"/>
  <c r="G283" i="15"/>
  <c r="F283" i="15"/>
  <c r="E283" i="15"/>
  <c r="D283" i="15"/>
  <c r="H282" i="15"/>
  <c r="G282" i="15"/>
  <c r="F282" i="15"/>
  <c r="E282" i="15"/>
  <c r="D282" i="15"/>
  <c r="H281" i="15"/>
  <c r="G281" i="15"/>
  <c r="F281" i="15"/>
  <c r="E281" i="15"/>
  <c r="D281" i="15"/>
  <c r="H280" i="15"/>
  <c r="G280" i="15"/>
  <c r="F280" i="15"/>
  <c r="E280" i="15"/>
  <c r="D280" i="15"/>
  <c r="H279" i="15"/>
  <c r="G279" i="15"/>
  <c r="F279" i="15"/>
  <c r="E279" i="15"/>
  <c r="D279" i="15"/>
  <c r="H277" i="15"/>
  <c r="G277" i="15"/>
  <c r="F277" i="15"/>
  <c r="E277" i="15"/>
  <c r="D277" i="15"/>
  <c r="H276" i="15"/>
  <c r="G276" i="15"/>
  <c r="F276" i="15"/>
  <c r="E276" i="15"/>
  <c r="D276" i="15"/>
  <c r="H275" i="15"/>
  <c r="G275" i="15"/>
  <c r="F275" i="15"/>
  <c r="E275" i="15"/>
  <c r="D275" i="15"/>
  <c r="H274" i="15"/>
  <c r="G274" i="15"/>
  <c r="F274" i="15"/>
  <c r="E274" i="15"/>
  <c r="D274" i="15"/>
  <c r="H273" i="15"/>
  <c r="G273" i="15"/>
  <c r="F273" i="15"/>
  <c r="E273" i="15"/>
  <c r="D273" i="15"/>
  <c r="H271" i="15"/>
  <c r="G271" i="15"/>
  <c r="F271" i="15"/>
  <c r="E271" i="15"/>
  <c r="D271" i="15"/>
  <c r="H270" i="15"/>
  <c r="G270" i="15"/>
  <c r="F270" i="15"/>
  <c r="E270" i="15"/>
  <c r="D270" i="15"/>
  <c r="H269" i="15"/>
  <c r="G269" i="15"/>
  <c r="F269" i="15"/>
  <c r="E269" i="15"/>
  <c r="D269" i="15"/>
  <c r="H268" i="15"/>
  <c r="H272" i="15" s="1"/>
  <c r="G268" i="15"/>
  <c r="F268" i="15"/>
  <c r="E268" i="15"/>
  <c r="D268" i="15"/>
  <c r="H267" i="15"/>
  <c r="G267" i="15"/>
  <c r="F267" i="15"/>
  <c r="E267" i="15"/>
  <c r="D267" i="15"/>
  <c r="H266" i="15"/>
  <c r="G266" i="15"/>
  <c r="G272" i="15" s="1"/>
  <c r="F266" i="15"/>
  <c r="E266" i="15"/>
  <c r="D266" i="15"/>
  <c r="H265" i="15"/>
  <c r="G265" i="15"/>
  <c r="F265" i="15"/>
  <c r="E265" i="15"/>
  <c r="D265" i="15"/>
  <c r="H263" i="15"/>
  <c r="G263" i="15"/>
  <c r="F263" i="15"/>
  <c r="E263" i="15"/>
  <c r="D263" i="15"/>
  <c r="H262" i="15"/>
  <c r="G262" i="15"/>
  <c r="F262" i="15"/>
  <c r="E262" i="15"/>
  <c r="D262" i="15"/>
  <c r="H261" i="15"/>
  <c r="G261" i="15"/>
  <c r="F261" i="15"/>
  <c r="E261" i="15"/>
  <c r="D261" i="15"/>
  <c r="H260" i="15"/>
  <c r="H264" i="15" s="1"/>
  <c r="G260" i="15"/>
  <c r="F260" i="15"/>
  <c r="E260" i="15"/>
  <c r="D260" i="15"/>
  <c r="H259" i="15"/>
  <c r="G259" i="15"/>
  <c r="F259" i="15"/>
  <c r="E259" i="15"/>
  <c r="D259" i="15"/>
  <c r="H258" i="15"/>
  <c r="G258" i="15"/>
  <c r="G264" i="15" s="1"/>
  <c r="F258" i="15"/>
  <c r="E258" i="15"/>
  <c r="D258" i="15"/>
  <c r="H257" i="15"/>
  <c r="G257" i="15"/>
  <c r="F257" i="15"/>
  <c r="E257" i="15"/>
  <c r="D257" i="15"/>
  <c r="H255" i="15"/>
  <c r="G255" i="15"/>
  <c r="F255" i="15"/>
  <c r="E255" i="15"/>
  <c r="D255" i="15"/>
  <c r="H254" i="15"/>
  <c r="G254" i="15"/>
  <c r="F254" i="15"/>
  <c r="E254" i="15"/>
  <c r="D254" i="15"/>
  <c r="H253" i="15"/>
  <c r="G253" i="15"/>
  <c r="F253" i="15"/>
  <c r="E253" i="15"/>
  <c r="D253" i="15"/>
  <c r="H252" i="15"/>
  <c r="H256" i="15" s="1"/>
  <c r="G252" i="15"/>
  <c r="F252" i="15"/>
  <c r="E252" i="15"/>
  <c r="D252" i="15"/>
  <c r="H251" i="15"/>
  <c r="G251" i="15"/>
  <c r="F251" i="15"/>
  <c r="E251" i="15"/>
  <c r="D251" i="15"/>
  <c r="H250" i="15"/>
  <c r="G250" i="15"/>
  <c r="G256" i="15" s="1"/>
  <c r="F250" i="15"/>
  <c r="E250" i="15"/>
  <c r="D250" i="15"/>
  <c r="H249" i="15"/>
  <c r="G249" i="15"/>
  <c r="F249" i="15"/>
  <c r="E249" i="15"/>
  <c r="D249" i="15"/>
  <c r="H247" i="15"/>
  <c r="G247" i="15"/>
  <c r="F247" i="15"/>
  <c r="E247" i="15"/>
  <c r="D247" i="15"/>
  <c r="H246" i="15"/>
  <c r="G246" i="15"/>
  <c r="F246" i="15"/>
  <c r="E246" i="15"/>
  <c r="D246" i="15"/>
  <c r="H245" i="15"/>
  <c r="G245" i="15"/>
  <c r="F245" i="15"/>
  <c r="E245" i="15"/>
  <c r="D245" i="15"/>
  <c r="H244" i="15"/>
  <c r="H248" i="15" s="1"/>
  <c r="G244" i="15"/>
  <c r="F244" i="15"/>
  <c r="E244" i="15"/>
  <c r="D244" i="15"/>
  <c r="H243" i="15"/>
  <c r="G243" i="15"/>
  <c r="F243" i="15"/>
  <c r="E243" i="15"/>
  <c r="E248" i="15" s="1"/>
  <c r="D243" i="15"/>
  <c r="H242" i="15"/>
  <c r="G242" i="15"/>
  <c r="F242" i="15"/>
  <c r="E242" i="15"/>
  <c r="D242" i="15"/>
  <c r="H240" i="15"/>
  <c r="G240" i="15"/>
  <c r="F240" i="15"/>
  <c r="E240" i="15"/>
  <c r="D240" i="15"/>
  <c r="H239" i="15"/>
  <c r="G239" i="15"/>
  <c r="F239" i="15"/>
  <c r="E239" i="15"/>
  <c r="D239" i="15"/>
  <c r="H238" i="15"/>
  <c r="G238" i="15"/>
  <c r="F238" i="15"/>
  <c r="E238" i="15"/>
  <c r="D238" i="15"/>
  <c r="H237" i="15"/>
  <c r="G237" i="15"/>
  <c r="F237" i="15"/>
  <c r="E237" i="15"/>
  <c r="D237" i="15"/>
  <c r="H236" i="15"/>
  <c r="G236" i="15"/>
  <c r="F236" i="15"/>
  <c r="E236" i="15"/>
  <c r="D236" i="15"/>
  <c r="H235" i="15"/>
  <c r="G235" i="15"/>
  <c r="F235" i="15"/>
  <c r="E235" i="15"/>
  <c r="D235" i="15"/>
  <c r="H234" i="15"/>
  <c r="G234" i="15"/>
  <c r="F234" i="15"/>
  <c r="E234" i="15"/>
  <c r="D234" i="15"/>
  <c r="H232" i="15"/>
  <c r="G232" i="15"/>
  <c r="F232" i="15"/>
  <c r="E232" i="15"/>
  <c r="D232" i="15"/>
  <c r="H231" i="15"/>
  <c r="G231" i="15"/>
  <c r="F231" i="15"/>
  <c r="E231" i="15"/>
  <c r="D231" i="15"/>
  <c r="H230" i="15"/>
  <c r="G230" i="15"/>
  <c r="G11" i="15" s="1"/>
  <c r="F230" i="15"/>
  <c r="E230" i="15"/>
  <c r="D230" i="15"/>
  <c r="H229" i="15"/>
  <c r="G229" i="15"/>
  <c r="F229" i="15"/>
  <c r="E229" i="15"/>
  <c r="D229" i="15"/>
  <c r="H227" i="15"/>
  <c r="G227" i="15"/>
  <c r="F227" i="15"/>
  <c r="E227" i="15"/>
  <c r="D227" i="15"/>
  <c r="H226" i="15"/>
  <c r="G226" i="15"/>
  <c r="F226" i="15"/>
  <c r="E226" i="15"/>
  <c r="D226" i="15"/>
  <c r="H225" i="15"/>
  <c r="G225" i="15"/>
  <c r="F225" i="15"/>
  <c r="E225" i="15"/>
  <c r="D225" i="15"/>
  <c r="H224" i="15"/>
  <c r="H228" i="15" s="1"/>
  <c r="G224" i="15"/>
  <c r="G228" i="15" s="1"/>
  <c r="F224" i="15"/>
  <c r="E224" i="15"/>
  <c r="D224" i="15"/>
  <c r="H223" i="15"/>
  <c r="G223" i="15"/>
  <c r="F223" i="15"/>
  <c r="E223" i="15"/>
  <c r="D223" i="15"/>
  <c r="H221" i="15"/>
  <c r="G221" i="15"/>
  <c r="F221" i="15"/>
  <c r="E221" i="15"/>
  <c r="D221" i="15"/>
  <c r="H220" i="15"/>
  <c r="G220" i="15"/>
  <c r="F220" i="15"/>
  <c r="E220" i="15"/>
  <c r="D220" i="15"/>
  <c r="H219" i="15"/>
  <c r="G219" i="15"/>
  <c r="F219" i="15"/>
  <c r="E219" i="15"/>
  <c r="D219" i="15"/>
  <c r="H218" i="15"/>
  <c r="G218" i="15"/>
  <c r="F218" i="15"/>
  <c r="E218" i="15"/>
  <c r="D218" i="15"/>
  <c r="H217" i="15"/>
  <c r="G217" i="15"/>
  <c r="F217" i="15"/>
  <c r="E217" i="15"/>
  <c r="D217" i="15"/>
  <c r="H216" i="15"/>
  <c r="G216" i="15"/>
  <c r="F216" i="15"/>
  <c r="E216" i="15"/>
  <c r="D216" i="15"/>
  <c r="H215" i="15"/>
  <c r="G215" i="15"/>
  <c r="F215" i="15"/>
  <c r="E215" i="15"/>
  <c r="D215" i="15"/>
  <c r="H213" i="15"/>
  <c r="G213" i="15"/>
  <c r="F213" i="15"/>
  <c r="E213" i="15"/>
  <c r="D213" i="15"/>
  <c r="H212" i="15"/>
  <c r="G212" i="15"/>
  <c r="F212" i="15"/>
  <c r="E212" i="15"/>
  <c r="D212" i="15"/>
  <c r="H211" i="15"/>
  <c r="G211" i="15"/>
  <c r="F211" i="15"/>
  <c r="E211" i="15"/>
  <c r="D211" i="15"/>
  <c r="H210" i="15"/>
  <c r="G210" i="15"/>
  <c r="F210" i="15"/>
  <c r="E210" i="15"/>
  <c r="D210" i="15"/>
  <c r="H209" i="15"/>
  <c r="G209" i="15"/>
  <c r="F209" i="15"/>
  <c r="E209" i="15"/>
  <c r="D209" i="15"/>
  <c r="H208" i="15"/>
  <c r="G208" i="15"/>
  <c r="F208" i="15"/>
  <c r="E208" i="15"/>
  <c r="E214" i="15" s="1"/>
  <c r="D208" i="15"/>
  <c r="H207" i="15"/>
  <c r="G207" i="15"/>
  <c r="F207" i="15"/>
  <c r="E207" i="15"/>
  <c r="D207" i="15"/>
  <c r="H205" i="15"/>
  <c r="G205" i="15"/>
  <c r="F205" i="15"/>
  <c r="E205" i="15"/>
  <c r="D205" i="15"/>
  <c r="H204" i="15"/>
  <c r="G204" i="15"/>
  <c r="F204" i="15"/>
  <c r="E204" i="15"/>
  <c r="D204" i="15"/>
  <c r="H203" i="15"/>
  <c r="G203" i="15"/>
  <c r="F203" i="15"/>
  <c r="E203" i="15"/>
  <c r="D203" i="15"/>
  <c r="H202" i="15"/>
  <c r="G202" i="15"/>
  <c r="F202" i="15"/>
  <c r="F206" i="15" s="1"/>
  <c r="E202" i="15"/>
  <c r="D202" i="15"/>
  <c r="H201" i="15"/>
  <c r="G201" i="15"/>
  <c r="G206" i="15" s="1"/>
  <c r="F201" i="15"/>
  <c r="E201" i="15"/>
  <c r="D201" i="15"/>
  <c r="H200" i="15"/>
  <c r="G200" i="15"/>
  <c r="F200" i="15"/>
  <c r="E200" i="15"/>
  <c r="D200" i="15"/>
  <c r="H199" i="15"/>
  <c r="G199" i="15"/>
  <c r="F199" i="15"/>
  <c r="E199" i="15"/>
  <c r="E206" i="15" s="1"/>
  <c r="D199" i="15"/>
  <c r="H198" i="15"/>
  <c r="G198" i="15"/>
  <c r="F198" i="15"/>
  <c r="E198" i="15"/>
  <c r="D198" i="15"/>
  <c r="H196" i="15"/>
  <c r="G196" i="15"/>
  <c r="F196" i="15"/>
  <c r="E196" i="15"/>
  <c r="D196" i="15"/>
  <c r="H195" i="15"/>
  <c r="G195" i="15"/>
  <c r="F195" i="15"/>
  <c r="E195" i="15"/>
  <c r="D195" i="15"/>
  <c r="H194" i="15"/>
  <c r="G194" i="15"/>
  <c r="F194" i="15"/>
  <c r="E194" i="15"/>
  <c r="D194" i="15"/>
  <c r="H193" i="15"/>
  <c r="G193" i="15"/>
  <c r="F193" i="15"/>
  <c r="E193" i="15"/>
  <c r="D193" i="15"/>
  <c r="H192" i="15"/>
  <c r="H197" i="15" s="1"/>
  <c r="G192" i="15"/>
  <c r="F192" i="15"/>
  <c r="E192" i="15"/>
  <c r="D192" i="15"/>
  <c r="H191" i="15"/>
  <c r="G191" i="15"/>
  <c r="F191" i="15"/>
  <c r="E191" i="15"/>
  <c r="D191" i="15"/>
  <c r="H190" i="15"/>
  <c r="G190" i="15"/>
  <c r="G197" i="15" s="1"/>
  <c r="F190" i="15"/>
  <c r="F197" i="15" s="1"/>
  <c r="E190" i="15"/>
  <c r="D190" i="15"/>
  <c r="H189" i="15"/>
  <c r="G189" i="15"/>
  <c r="F189" i="15"/>
  <c r="E189" i="15"/>
  <c r="D189" i="15"/>
  <c r="H187" i="15"/>
  <c r="G187" i="15"/>
  <c r="F187" i="15"/>
  <c r="E187" i="15"/>
  <c r="D187" i="15"/>
  <c r="H186" i="15"/>
  <c r="G186" i="15"/>
  <c r="F186" i="15"/>
  <c r="E186" i="15"/>
  <c r="D186" i="15"/>
  <c r="H185" i="15"/>
  <c r="G185" i="15"/>
  <c r="F185" i="15"/>
  <c r="E185" i="15"/>
  <c r="D185" i="15"/>
  <c r="H184" i="15"/>
  <c r="G184" i="15"/>
  <c r="F184" i="15"/>
  <c r="E184" i="15"/>
  <c r="D184" i="15"/>
  <c r="H183" i="15"/>
  <c r="G183" i="15"/>
  <c r="F183" i="15"/>
  <c r="E183" i="15"/>
  <c r="D183" i="15"/>
  <c r="H182" i="15"/>
  <c r="G182" i="15"/>
  <c r="F182" i="15"/>
  <c r="E182" i="15"/>
  <c r="D182" i="15"/>
  <c r="H181" i="15"/>
  <c r="G181" i="15"/>
  <c r="F181" i="15"/>
  <c r="E181" i="15"/>
  <c r="D181" i="15"/>
  <c r="H180" i="15"/>
  <c r="H188" i="15" s="1"/>
  <c r="G180" i="15"/>
  <c r="F180" i="15"/>
  <c r="E180" i="15"/>
  <c r="D180" i="15"/>
  <c r="H179" i="15"/>
  <c r="G179" i="15"/>
  <c r="F179" i="15"/>
  <c r="E179" i="15"/>
  <c r="D179" i="15"/>
  <c r="H178" i="15"/>
  <c r="G178" i="15"/>
  <c r="F178" i="15"/>
  <c r="E178" i="15"/>
  <c r="D178" i="15"/>
  <c r="H176" i="15"/>
  <c r="G176" i="15"/>
  <c r="F176" i="15"/>
  <c r="E176" i="15"/>
  <c r="D176" i="15"/>
  <c r="H175" i="15"/>
  <c r="G175" i="15"/>
  <c r="F175" i="15"/>
  <c r="E175" i="15"/>
  <c r="D175" i="15"/>
  <c r="H174" i="15"/>
  <c r="G174" i="15"/>
  <c r="F174" i="15"/>
  <c r="E174" i="15"/>
  <c r="D174" i="15"/>
  <c r="H173" i="15"/>
  <c r="G173" i="15"/>
  <c r="F173" i="15"/>
  <c r="E173" i="15"/>
  <c r="D173" i="15"/>
  <c r="H172" i="15"/>
  <c r="G172" i="15"/>
  <c r="F172" i="15"/>
  <c r="E172" i="15"/>
  <c r="D172" i="15"/>
  <c r="H171" i="15"/>
  <c r="G171" i="15"/>
  <c r="F171" i="15"/>
  <c r="E171" i="15"/>
  <c r="D171" i="15"/>
  <c r="H170" i="15"/>
  <c r="G170" i="15"/>
  <c r="F170" i="15"/>
  <c r="E170" i="15"/>
  <c r="D170" i="15"/>
  <c r="H169" i="15"/>
  <c r="G169" i="15"/>
  <c r="F169" i="15"/>
  <c r="E169" i="15"/>
  <c r="D169" i="15"/>
  <c r="H168" i="15"/>
  <c r="H177" i="15" s="1"/>
  <c r="G168" i="15"/>
  <c r="F168" i="15"/>
  <c r="E168" i="15"/>
  <c r="D168" i="15"/>
  <c r="H167" i="15"/>
  <c r="G167" i="15"/>
  <c r="F167" i="15"/>
  <c r="E167" i="15"/>
  <c r="D167" i="15"/>
  <c r="H166" i="15"/>
  <c r="G166" i="15"/>
  <c r="G177" i="15" s="1"/>
  <c r="F166" i="15"/>
  <c r="F177" i="15" s="1"/>
  <c r="E166" i="15"/>
  <c r="D166" i="15"/>
  <c r="H165" i="15"/>
  <c r="G165" i="15"/>
  <c r="F165" i="15"/>
  <c r="E165" i="15"/>
  <c r="D165" i="15"/>
  <c r="H163" i="15"/>
  <c r="G163" i="15"/>
  <c r="F163" i="15"/>
  <c r="E163" i="15"/>
  <c r="D163" i="15"/>
  <c r="H162" i="15"/>
  <c r="G162" i="15"/>
  <c r="F162" i="15"/>
  <c r="E162" i="15"/>
  <c r="D162" i="15"/>
  <c r="H161" i="15"/>
  <c r="G161" i="15"/>
  <c r="F161" i="15"/>
  <c r="E161" i="15"/>
  <c r="D161" i="15"/>
  <c r="H160" i="15"/>
  <c r="H164" i="15" s="1"/>
  <c r="G160" i="15"/>
  <c r="F160" i="15"/>
  <c r="E160" i="15"/>
  <c r="D160" i="15"/>
  <c r="H159" i="15"/>
  <c r="G159" i="15"/>
  <c r="F159" i="15"/>
  <c r="E159" i="15"/>
  <c r="D159" i="15"/>
  <c r="H157" i="15"/>
  <c r="G157" i="15"/>
  <c r="G158" i="15" s="1"/>
  <c r="F157" i="15"/>
  <c r="E157" i="15"/>
  <c r="D157" i="15"/>
  <c r="H156" i="15"/>
  <c r="G156" i="15"/>
  <c r="F156" i="15"/>
  <c r="E156" i="15"/>
  <c r="D156" i="15"/>
  <c r="H155" i="15"/>
  <c r="G155" i="15"/>
  <c r="F155" i="15"/>
  <c r="F158" i="15" s="1"/>
  <c r="E155" i="15"/>
  <c r="E158" i="15" s="1"/>
  <c r="D155" i="15"/>
  <c r="H154" i="15"/>
  <c r="G154" i="15"/>
  <c r="F154" i="15"/>
  <c r="E154" i="15"/>
  <c r="D154" i="15"/>
  <c r="H152" i="15"/>
  <c r="G152" i="15"/>
  <c r="F152" i="15"/>
  <c r="E152" i="15"/>
  <c r="D152" i="15"/>
  <c r="H151" i="15"/>
  <c r="G151" i="15"/>
  <c r="F151" i="15"/>
  <c r="E151" i="15"/>
  <c r="D151" i="15"/>
  <c r="H150" i="15"/>
  <c r="G150" i="15"/>
  <c r="F150" i="15"/>
  <c r="E150" i="15"/>
  <c r="D150" i="15"/>
  <c r="H149" i="15"/>
  <c r="G149" i="15"/>
  <c r="F149" i="15"/>
  <c r="E149" i="15"/>
  <c r="D149" i="15"/>
  <c r="H148" i="15"/>
  <c r="G148" i="15"/>
  <c r="F148" i="15"/>
  <c r="E148" i="15"/>
  <c r="D148" i="15"/>
  <c r="H147" i="15"/>
  <c r="G147" i="15"/>
  <c r="F147" i="15"/>
  <c r="E147" i="15"/>
  <c r="D147" i="15"/>
  <c r="H146" i="15"/>
  <c r="G146" i="15"/>
  <c r="F146" i="15"/>
  <c r="E146" i="15"/>
  <c r="D146" i="15"/>
  <c r="H145" i="15"/>
  <c r="G145" i="15"/>
  <c r="F145" i="15"/>
  <c r="E145" i="15"/>
  <c r="D145" i="15"/>
  <c r="H144" i="15"/>
  <c r="G144" i="15"/>
  <c r="F144" i="15"/>
  <c r="E144" i="15"/>
  <c r="D144" i="15"/>
  <c r="H143" i="15"/>
  <c r="G143" i="15"/>
  <c r="F143" i="15"/>
  <c r="E143" i="15"/>
  <c r="D143" i="15"/>
  <c r="H142" i="15"/>
  <c r="G142" i="15"/>
  <c r="F142" i="15"/>
  <c r="E142" i="15"/>
  <c r="D142" i="15"/>
  <c r="H141" i="15"/>
  <c r="G141" i="15"/>
  <c r="F141" i="15"/>
  <c r="F153" i="15" s="1"/>
  <c r="E141" i="15"/>
  <c r="D141" i="15"/>
  <c r="H140" i="15"/>
  <c r="G140" i="15"/>
  <c r="F140" i="15"/>
  <c r="E140" i="15"/>
  <c r="D140" i="15"/>
  <c r="H138" i="15"/>
  <c r="G138" i="15"/>
  <c r="F138" i="15"/>
  <c r="E138" i="15"/>
  <c r="D138" i="15"/>
  <c r="H137" i="15"/>
  <c r="G137" i="15"/>
  <c r="F137" i="15"/>
  <c r="E137" i="15"/>
  <c r="D137" i="15"/>
  <c r="H136" i="15"/>
  <c r="G136" i="15"/>
  <c r="F136" i="15"/>
  <c r="E136" i="15"/>
  <c r="D136" i="15"/>
  <c r="H135" i="15"/>
  <c r="H139" i="15" s="1"/>
  <c r="G135" i="15"/>
  <c r="F135" i="15"/>
  <c r="E135" i="15"/>
  <c r="D135" i="15"/>
  <c r="H134" i="15"/>
  <c r="G134" i="15"/>
  <c r="F134" i="15"/>
  <c r="E134" i="15"/>
  <c r="E139" i="15" s="1"/>
  <c r="D134" i="15"/>
  <c r="H133" i="15"/>
  <c r="G133" i="15"/>
  <c r="F133" i="15"/>
  <c r="E133" i="15"/>
  <c r="D133" i="15"/>
  <c r="H131" i="15"/>
  <c r="G131" i="15"/>
  <c r="F131" i="15"/>
  <c r="E131" i="15"/>
  <c r="D131" i="15"/>
  <c r="H130" i="15"/>
  <c r="G130" i="15"/>
  <c r="F130" i="15"/>
  <c r="E130" i="15"/>
  <c r="D130" i="15"/>
  <c r="H129" i="15"/>
  <c r="G129" i="15"/>
  <c r="F129" i="15"/>
  <c r="E129" i="15"/>
  <c r="D129" i="15"/>
  <c r="H128" i="15"/>
  <c r="G128" i="15"/>
  <c r="F128" i="15"/>
  <c r="E128" i="15"/>
  <c r="D128" i="15"/>
  <c r="H127" i="15"/>
  <c r="G127" i="15"/>
  <c r="F127" i="15"/>
  <c r="E127" i="15"/>
  <c r="D127" i="15"/>
  <c r="H125" i="15"/>
  <c r="G125" i="15"/>
  <c r="F125" i="15"/>
  <c r="E125" i="15"/>
  <c r="D125" i="15"/>
  <c r="H124" i="15"/>
  <c r="G124" i="15"/>
  <c r="F124" i="15"/>
  <c r="E124" i="15"/>
  <c r="D124" i="15"/>
  <c r="H123" i="15"/>
  <c r="G123" i="15"/>
  <c r="F123" i="15"/>
  <c r="E123" i="15"/>
  <c r="D123" i="15"/>
  <c r="H122" i="15"/>
  <c r="G122" i="15"/>
  <c r="F122" i="15"/>
  <c r="E122" i="15"/>
  <c r="D122" i="15"/>
  <c r="H121" i="15"/>
  <c r="G121" i="15"/>
  <c r="F121" i="15"/>
  <c r="E121" i="15"/>
  <c r="D121" i="15"/>
  <c r="H120" i="15"/>
  <c r="G120" i="15"/>
  <c r="F120" i="15"/>
  <c r="E120" i="15"/>
  <c r="D120" i="15"/>
  <c r="H119" i="15"/>
  <c r="G119" i="15"/>
  <c r="F119" i="15"/>
  <c r="E119" i="15"/>
  <c r="D119" i="15"/>
  <c r="H118" i="15"/>
  <c r="G118" i="15"/>
  <c r="F118" i="15"/>
  <c r="E118" i="15"/>
  <c r="D118" i="15"/>
  <c r="H117" i="15"/>
  <c r="G117" i="15"/>
  <c r="F117" i="15"/>
  <c r="E117" i="15"/>
  <c r="D117" i="15"/>
  <c r="H116" i="15"/>
  <c r="G116" i="15"/>
  <c r="F116" i="15"/>
  <c r="E116" i="15"/>
  <c r="D116" i="15"/>
  <c r="H115" i="15"/>
  <c r="G115" i="15"/>
  <c r="F115" i="15"/>
  <c r="E115" i="15"/>
  <c r="D115" i="15"/>
  <c r="H114" i="15"/>
  <c r="G114" i="15"/>
  <c r="F114" i="15"/>
  <c r="E114" i="15"/>
  <c r="D114" i="15"/>
  <c r="H113" i="15"/>
  <c r="G113" i="15"/>
  <c r="F113" i="15"/>
  <c r="E113" i="15"/>
  <c r="D113" i="15"/>
  <c r="H112" i="15"/>
  <c r="G112" i="15"/>
  <c r="F112" i="15"/>
  <c r="E112" i="15"/>
  <c r="D112" i="15"/>
  <c r="H111" i="15"/>
  <c r="G111" i="15"/>
  <c r="F111" i="15"/>
  <c r="E111" i="15"/>
  <c r="D111" i="15"/>
  <c r="H110" i="15"/>
  <c r="G110" i="15"/>
  <c r="F110" i="15"/>
  <c r="E110" i="15"/>
  <c r="D110" i="15"/>
  <c r="H109" i="15"/>
  <c r="G109" i="15"/>
  <c r="F109" i="15"/>
  <c r="E109" i="15"/>
  <c r="D109" i="15"/>
  <c r="H108" i="15"/>
  <c r="G108" i="15"/>
  <c r="F108" i="15"/>
  <c r="E108" i="15"/>
  <c r="D108" i="15"/>
  <c r="H107" i="15"/>
  <c r="G107" i="15"/>
  <c r="F107" i="15"/>
  <c r="E107" i="15"/>
  <c r="D107" i="15"/>
  <c r="H106" i="15"/>
  <c r="G106" i="15"/>
  <c r="F106" i="15"/>
  <c r="E106" i="15"/>
  <c r="D106" i="15"/>
  <c r="H105" i="15"/>
  <c r="G105" i="15"/>
  <c r="F105" i="15"/>
  <c r="E105" i="15"/>
  <c r="D105" i="15"/>
  <c r="H104" i="15"/>
  <c r="G104" i="15"/>
  <c r="F104" i="15"/>
  <c r="E104" i="15"/>
  <c r="D104" i="15"/>
  <c r="H103" i="15"/>
  <c r="G103" i="15"/>
  <c r="F103" i="15"/>
  <c r="E103" i="15"/>
  <c r="D103" i="15"/>
  <c r="H102" i="15"/>
  <c r="G102" i="15"/>
  <c r="F102" i="15"/>
  <c r="E102" i="15"/>
  <c r="D102" i="15"/>
  <c r="H101" i="15"/>
  <c r="G101" i="15"/>
  <c r="F101" i="15"/>
  <c r="E101" i="15"/>
  <c r="D101" i="15"/>
  <c r="H100" i="15"/>
  <c r="G100" i="15"/>
  <c r="F100" i="15"/>
  <c r="E100" i="15"/>
  <c r="D100" i="15"/>
  <c r="H99" i="15"/>
  <c r="G99" i="15"/>
  <c r="F99" i="15"/>
  <c r="E99" i="15"/>
  <c r="D99" i="15"/>
  <c r="H98" i="15"/>
  <c r="G98" i="15"/>
  <c r="F98" i="15"/>
  <c r="E98" i="15"/>
  <c r="D98" i="15"/>
  <c r="H97" i="15"/>
  <c r="G97" i="15"/>
  <c r="F97" i="15"/>
  <c r="E97" i="15"/>
  <c r="D97" i="15"/>
  <c r="H96" i="15"/>
  <c r="G96" i="15"/>
  <c r="F96" i="15"/>
  <c r="E96" i="15"/>
  <c r="D96" i="15"/>
  <c r="H95" i="15"/>
  <c r="G95" i="15"/>
  <c r="F95" i="15"/>
  <c r="E95" i="15"/>
  <c r="D95" i="15"/>
  <c r="H94" i="15"/>
  <c r="G94" i="15"/>
  <c r="F94" i="15"/>
  <c r="E94" i="15"/>
  <c r="D94" i="15"/>
  <c r="H93" i="15"/>
  <c r="G93" i="15"/>
  <c r="F93" i="15"/>
  <c r="E93" i="15"/>
  <c r="D93" i="15"/>
  <c r="H92" i="15"/>
  <c r="G92" i="15"/>
  <c r="F92" i="15"/>
  <c r="E92" i="15"/>
  <c r="D92" i="15"/>
  <c r="H91" i="15"/>
  <c r="G91" i="15"/>
  <c r="F91" i="15"/>
  <c r="E91" i="15"/>
  <c r="D91" i="15"/>
  <c r="H90" i="15"/>
  <c r="G90" i="15"/>
  <c r="F90" i="15"/>
  <c r="E90" i="15"/>
  <c r="D90" i="15"/>
  <c r="H89" i="15"/>
  <c r="G89" i="15"/>
  <c r="F89" i="15"/>
  <c r="E89" i="15"/>
  <c r="D89" i="15"/>
  <c r="H88" i="15"/>
  <c r="G88" i="15"/>
  <c r="F88" i="15"/>
  <c r="E88" i="15"/>
  <c r="D88" i="15"/>
  <c r="H87" i="15"/>
  <c r="G87" i="15"/>
  <c r="F87" i="15"/>
  <c r="E87" i="15"/>
  <c r="D87" i="15"/>
  <c r="H86" i="15"/>
  <c r="G86" i="15"/>
  <c r="F86" i="15"/>
  <c r="E86" i="15"/>
  <c r="D86" i="15"/>
  <c r="H85" i="15"/>
  <c r="G85" i="15"/>
  <c r="F85" i="15"/>
  <c r="E85" i="15"/>
  <c r="D85" i="15"/>
  <c r="H84" i="15"/>
  <c r="G84" i="15"/>
  <c r="F84" i="15"/>
  <c r="E84" i="15"/>
  <c r="D84" i="15"/>
  <c r="H83" i="15"/>
  <c r="G83" i="15"/>
  <c r="F83" i="15"/>
  <c r="E83" i="15"/>
  <c r="D83" i="15"/>
  <c r="H82" i="15"/>
  <c r="G82" i="15"/>
  <c r="F82" i="15"/>
  <c r="E82" i="15"/>
  <c r="D82" i="15"/>
  <c r="H81" i="15"/>
  <c r="G81" i="15"/>
  <c r="F81" i="15"/>
  <c r="E81" i="15"/>
  <c r="D81" i="15"/>
  <c r="H80" i="15"/>
  <c r="G80" i="15"/>
  <c r="F80" i="15"/>
  <c r="E80" i="15"/>
  <c r="D80" i="15"/>
  <c r="H79" i="15"/>
  <c r="G79" i="15"/>
  <c r="F79" i="15"/>
  <c r="E79" i="15"/>
  <c r="D79" i="15"/>
  <c r="H78" i="15"/>
  <c r="G78" i="15"/>
  <c r="F78" i="15"/>
  <c r="E78" i="15"/>
  <c r="D78" i="15"/>
  <c r="H77" i="15"/>
  <c r="H17" i="15" s="1"/>
  <c r="G77" i="15"/>
  <c r="F77" i="15"/>
  <c r="E77" i="15"/>
  <c r="D77" i="15"/>
  <c r="H76" i="15"/>
  <c r="G76" i="15"/>
  <c r="F76" i="15"/>
  <c r="E76" i="15"/>
  <c r="D76" i="15"/>
  <c r="H75" i="15"/>
  <c r="G75" i="15"/>
  <c r="F75" i="15"/>
  <c r="E75" i="15"/>
  <c r="D75" i="15"/>
  <c r="H74" i="15"/>
  <c r="G74" i="15"/>
  <c r="G14" i="15" s="1"/>
  <c r="F74" i="15"/>
  <c r="E74" i="15"/>
  <c r="D74" i="15"/>
  <c r="H73" i="15"/>
  <c r="G73" i="15"/>
  <c r="F73" i="15"/>
  <c r="E73" i="15"/>
  <c r="D73" i="15"/>
  <c r="H72" i="15"/>
  <c r="G72" i="15"/>
  <c r="F72" i="15"/>
  <c r="E72" i="15"/>
  <c r="D72" i="15"/>
  <c r="H71" i="15"/>
  <c r="G71" i="15"/>
  <c r="F71" i="15"/>
  <c r="E71" i="15"/>
  <c r="D71" i="15"/>
  <c r="H70" i="15"/>
  <c r="G70" i="15"/>
  <c r="G8" i="15" s="1"/>
  <c r="F70" i="15"/>
  <c r="E70" i="15"/>
  <c r="D70" i="15"/>
  <c r="H69" i="15"/>
  <c r="H7" i="15" s="1"/>
  <c r="G69" i="15"/>
  <c r="F69" i="15"/>
  <c r="E69" i="15"/>
  <c r="D69" i="15"/>
  <c r="H68" i="15"/>
  <c r="G68" i="15"/>
  <c r="F68" i="15"/>
  <c r="E68" i="15"/>
  <c r="D68" i="15"/>
  <c r="H67" i="15"/>
  <c r="G67" i="15"/>
  <c r="F67" i="15"/>
  <c r="E67" i="15"/>
  <c r="D67" i="15"/>
  <c r="H66" i="15"/>
  <c r="G66" i="15"/>
  <c r="F66" i="15"/>
  <c r="E66" i="15"/>
  <c r="D66" i="15"/>
  <c r="H65" i="15"/>
  <c r="H13" i="15" s="1"/>
  <c r="G65" i="15"/>
  <c r="F65" i="15"/>
  <c r="E65" i="15"/>
  <c r="D65" i="15"/>
  <c r="H64" i="15"/>
  <c r="G64" i="15"/>
  <c r="F64" i="15"/>
  <c r="E64" i="15"/>
  <c r="D64" i="15"/>
  <c r="H63" i="15"/>
  <c r="G63" i="15"/>
  <c r="F63" i="15"/>
  <c r="E63" i="15"/>
  <c r="D63" i="15"/>
  <c r="H62" i="15"/>
  <c r="G62" i="15"/>
  <c r="F62" i="15"/>
  <c r="E62" i="15"/>
  <c r="D62" i="15"/>
  <c r="H61" i="15"/>
  <c r="G61" i="15"/>
  <c r="F61" i="15"/>
  <c r="E61" i="15"/>
  <c r="D61" i="15"/>
  <c r="H60" i="15"/>
  <c r="G60" i="15"/>
  <c r="F60" i="15"/>
  <c r="E60" i="15"/>
  <c r="D60" i="15"/>
  <c r="H59" i="15"/>
  <c r="G59" i="15"/>
  <c r="F59" i="15"/>
  <c r="F5" i="15" s="1"/>
  <c r="E59" i="15"/>
  <c r="D59" i="15"/>
  <c r="H58" i="15"/>
  <c r="G58" i="15"/>
  <c r="F58" i="15"/>
  <c r="E58" i="15"/>
  <c r="D58" i="15"/>
  <c r="H57" i="15"/>
  <c r="G57" i="15"/>
  <c r="F57" i="15"/>
  <c r="E57" i="15"/>
  <c r="D57" i="15"/>
  <c r="H55" i="15"/>
  <c r="G55" i="15"/>
  <c r="F55" i="15"/>
  <c r="E55" i="15"/>
  <c r="D55" i="15"/>
  <c r="H54" i="15"/>
  <c r="G54" i="15"/>
  <c r="F54" i="15"/>
  <c r="F17" i="15" s="1"/>
  <c r="E54" i="15"/>
  <c r="D54" i="15"/>
  <c r="H53" i="15"/>
  <c r="G53" i="15"/>
  <c r="F53" i="15"/>
  <c r="E53" i="15"/>
  <c r="D53" i="15"/>
  <c r="H52" i="15"/>
  <c r="H15" i="15" s="1"/>
  <c r="G52" i="15"/>
  <c r="F52" i="15"/>
  <c r="E52" i="15"/>
  <c r="D52" i="15"/>
  <c r="H51" i="15"/>
  <c r="G51" i="15"/>
  <c r="F51" i="15"/>
  <c r="E51" i="15"/>
  <c r="E14" i="15" s="1"/>
  <c r="D51" i="15"/>
  <c r="H50" i="15"/>
  <c r="G50" i="15"/>
  <c r="F50" i="15"/>
  <c r="E50" i="15"/>
  <c r="D50" i="15"/>
  <c r="H49" i="15"/>
  <c r="G49" i="15"/>
  <c r="G10" i="15" s="1"/>
  <c r="F49" i="15"/>
  <c r="E49" i="15"/>
  <c r="D49" i="15"/>
  <c r="H48" i="15"/>
  <c r="H9" i="15" s="1"/>
  <c r="G48" i="15"/>
  <c r="F48" i="15"/>
  <c r="E48" i="15"/>
  <c r="D48" i="15"/>
  <c r="H47" i="15"/>
  <c r="G47" i="15"/>
  <c r="F47" i="15"/>
  <c r="E47" i="15"/>
  <c r="E8" i="15" s="1"/>
  <c r="D47" i="15"/>
  <c r="H46" i="15"/>
  <c r="G46" i="15"/>
  <c r="F46" i="15"/>
  <c r="F7" i="15" s="1"/>
  <c r="E46" i="15"/>
  <c r="D46" i="15"/>
  <c r="H45" i="15"/>
  <c r="G45" i="15"/>
  <c r="G6" i="15" s="1"/>
  <c r="F45" i="15"/>
  <c r="E45" i="15"/>
  <c r="D45" i="15"/>
  <c r="H44" i="15"/>
  <c r="H5" i="15" s="1"/>
  <c r="G44" i="15"/>
  <c r="F44" i="15"/>
  <c r="E44" i="15"/>
  <c r="D44" i="15"/>
  <c r="H43" i="15"/>
  <c r="G43" i="15"/>
  <c r="F43" i="15"/>
  <c r="E43" i="15"/>
  <c r="D43" i="15"/>
  <c r="H41" i="15"/>
  <c r="G41" i="15"/>
  <c r="F41" i="15"/>
  <c r="F18" i="15" s="1"/>
  <c r="E41" i="15"/>
  <c r="D41" i="15"/>
  <c r="H40" i="15"/>
  <c r="G40" i="15"/>
  <c r="F40" i="15"/>
  <c r="E40" i="15"/>
  <c r="D40" i="15"/>
  <c r="H39" i="15"/>
  <c r="G39" i="15"/>
  <c r="F39" i="15"/>
  <c r="E39" i="15"/>
  <c r="E16" i="15" s="1"/>
  <c r="D39" i="15"/>
  <c r="H38" i="15"/>
  <c r="G38" i="15"/>
  <c r="F38" i="15"/>
  <c r="E38" i="15"/>
  <c r="E15" i="15" s="1"/>
  <c r="D38" i="15"/>
  <c r="H37" i="15"/>
  <c r="G37" i="15"/>
  <c r="F37" i="15"/>
  <c r="E37" i="15"/>
  <c r="D37" i="15"/>
  <c r="H36" i="15"/>
  <c r="G36" i="15"/>
  <c r="F36" i="15"/>
  <c r="E36" i="15"/>
  <c r="D36" i="15"/>
  <c r="H35" i="15"/>
  <c r="G35" i="15"/>
  <c r="F35" i="15"/>
  <c r="E35" i="15"/>
  <c r="E10" i="15" s="1"/>
  <c r="D35" i="15"/>
  <c r="H34" i="15"/>
  <c r="G34" i="15"/>
  <c r="F34" i="15"/>
  <c r="E34" i="15"/>
  <c r="D34" i="15"/>
  <c r="H33" i="15"/>
  <c r="G33" i="15"/>
  <c r="F33" i="15"/>
  <c r="E33" i="15"/>
  <c r="D33" i="15"/>
  <c r="H32" i="15"/>
  <c r="G32" i="15"/>
  <c r="F32" i="15"/>
  <c r="E32" i="15"/>
  <c r="D32" i="15"/>
  <c r="H31" i="15"/>
  <c r="G31" i="15"/>
  <c r="F31" i="15"/>
  <c r="E31" i="15"/>
  <c r="D31" i="15"/>
  <c r="H30" i="15"/>
  <c r="G30" i="15"/>
  <c r="F30" i="15"/>
  <c r="E30" i="15"/>
  <c r="D30" i="15"/>
  <c r="H28" i="15"/>
  <c r="G28" i="15"/>
  <c r="F28" i="15"/>
  <c r="E28" i="15"/>
  <c r="H27" i="15"/>
  <c r="G27" i="15"/>
  <c r="F27" i="15"/>
  <c r="E27" i="15"/>
  <c r="H26" i="15"/>
  <c r="G26" i="15"/>
  <c r="F26" i="15"/>
  <c r="E26" i="15"/>
  <c r="H25" i="15"/>
  <c r="G25" i="15"/>
  <c r="F25" i="15"/>
  <c r="D25" i="15" s="1"/>
  <c r="E25" i="15"/>
  <c r="H24" i="15"/>
  <c r="G24" i="15"/>
  <c r="F24" i="15"/>
  <c r="E24" i="15"/>
  <c r="H23" i="15"/>
  <c r="G23" i="15"/>
  <c r="F23" i="15"/>
  <c r="E23" i="15"/>
  <c r="H22" i="15"/>
  <c r="G22" i="15"/>
  <c r="F22" i="15"/>
  <c r="E22" i="15"/>
  <c r="H21" i="15"/>
  <c r="G21" i="15"/>
  <c r="F21" i="15"/>
  <c r="E21" i="15"/>
  <c r="H20" i="15"/>
  <c r="G20" i="15"/>
  <c r="G29" i="15" s="1"/>
  <c r="F20" i="15"/>
  <c r="E20" i="15"/>
  <c r="G16" i="15"/>
  <c r="G12" i="15"/>
  <c r="F12" i="15"/>
  <c r="E12" i="15"/>
  <c r="H11" i="15"/>
  <c r="E11" i="15"/>
  <c r="H4" i="15"/>
  <c r="D4" i="15" s="1"/>
  <c r="G4" i="15"/>
  <c r="F4" i="15"/>
  <c r="E4" i="15"/>
  <c r="H368" i="14"/>
  <c r="G368" i="14"/>
  <c r="F368" i="14"/>
  <c r="E368" i="14"/>
  <c r="D368" i="14"/>
  <c r="H367" i="14"/>
  <c r="G367" i="14"/>
  <c r="G369" i="14" s="1"/>
  <c r="F367" i="14"/>
  <c r="E367" i="14"/>
  <c r="D367" i="14"/>
  <c r="H366" i="14"/>
  <c r="H369" i="14" s="1"/>
  <c r="G366" i="14"/>
  <c r="F366" i="14"/>
  <c r="E366" i="14"/>
  <c r="E369" i="14" s="1"/>
  <c r="D366" i="14"/>
  <c r="H365" i="14"/>
  <c r="G365" i="14"/>
  <c r="F365" i="14"/>
  <c r="E365" i="14"/>
  <c r="D365" i="14"/>
  <c r="H363" i="14"/>
  <c r="G363" i="14"/>
  <c r="F363" i="14"/>
  <c r="E363" i="14"/>
  <c r="D363" i="14"/>
  <c r="H362" i="14"/>
  <c r="H364" i="14" s="1"/>
  <c r="G362" i="14"/>
  <c r="F362" i="14"/>
  <c r="F364" i="14" s="1"/>
  <c r="E362" i="14"/>
  <c r="D362" i="14"/>
  <c r="H361" i="14"/>
  <c r="G361" i="14"/>
  <c r="F361" i="14"/>
  <c r="E361" i="14"/>
  <c r="D361" i="14"/>
  <c r="H359" i="14"/>
  <c r="H360" i="14" s="1"/>
  <c r="G359" i="14"/>
  <c r="G360" i="14" s="1"/>
  <c r="F359" i="14"/>
  <c r="F360" i="14" s="1"/>
  <c r="E359" i="14"/>
  <c r="E360" i="14" s="1"/>
  <c r="D359" i="14"/>
  <c r="H358" i="14"/>
  <c r="G358" i="14"/>
  <c r="F358" i="14"/>
  <c r="E358" i="14"/>
  <c r="D358" i="14"/>
  <c r="H356" i="14"/>
  <c r="G356" i="14"/>
  <c r="F356" i="14"/>
  <c r="E356" i="14"/>
  <c r="E357" i="14" s="1"/>
  <c r="D356" i="14"/>
  <c r="H355" i="14"/>
  <c r="H357" i="14" s="1"/>
  <c r="G355" i="14"/>
  <c r="F355" i="14"/>
  <c r="F357" i="14" s="1"/>
  <c r="E355" i="14"/>
  <c r="D355" i="14"/>
  <c r="H354" i="14"/>
  <c r="G354" i="14"/>
  <c r="F354" i="14"/>
  <c r="E354" i="14"/>
  <c r="D354" i="14"/>
  <c r="G353" i="14"/>
  <c r="H352" i="14"/>
  <c r="H353" i="14" s="1"/>
  <c r="G352" i="14"/>
  <c r="F352" i="14"/>
  <c r="F353" i="14" s="1"/>
  <c r="E352" i="14"/>
  <c r="E353" i="14" s="1"/>
  <c r="D352" i="14"/>
  <c r="H351" i="14"/>
  <c r="G351" i="14"/>
  <c r="F351" i="14"/>
  <c r="E351" i="14"/>
  <c r="D351" i="14"/>
  <c r="H349" i="14"/>
  <c r="G349" i="14"/>
  <c r="F349" i="14"/>
  <c r="E349" i="14"/>
  <c r="D349" i="14"/>
  <c r="H348" i="14"/>
  <c r="H350" i="14" s="1"/>
  <c r="G348" i="14"/>
  <c r="F348" i="14"/>
  <c r="F350" i="14" s="1"/>
  <c r="E348" i="14"/>
  <c r="D348" i="14"/>
  <c r="H347" i="14"/>
  <c r="G347" i="14"/>
  <c r="F347" i="14"/>
  <c r="E347" i="14"/>
  <c r="D347" i="14"/>
  <c r="H345" i="14"/>
  <c r="G345" i="14"/>
  <c r="F345" i="14"/>
  <c r="E345" i="14"/>
  <c r="D345" i="14"/>
  <c r="H344" i="14"/>
  <c r="H346" i="14" s="1"/>
  <c r="G344" i="14"/>
  <c r="F344" i="14"/>
  <c r="F346" i="14" s="1"/>
  <c r="E344" i="14"/>
  <c r="D344" i="14"/>
  <c r="H343" i="14"/>
  <c r="G343" i="14"/>
  <c r="F343" i="14"/>
  <c r="E343" i="14"/>
  <c r="D343" i="14"/>
  <c r="H341" i="14"/>
  <c r="G341" i="14"/>
  <c r="F341" i="14"/>
  <c r="E341" i="14"/>
  <c r="D341" i="14"/>
  <c r="H340" i="14"/>
  <c r="H342" i="14" s="1"/>
  <c r="G340" i="14"/>
  <c r="F340" i="14"/>
  <c r="F342" i="14" s="1"/>
  <c r="E340" i="14"/>
  <c r="D340" i="14"/>
  <c r="H339" i="14"/>
  <c r="G339" i="14"/>
  <c r="F339" i="14"/>
  <c r="E339" i="14"/>
  <c r="D339" i="14"/>
  <c r="H337" i="14"/>
  <c r="G337" i="14"/>
  <c r="F337" i="14"/>
  <c r="E337" i="14"/>
  <c r="D337" i="14"/>
  <c r="H336" i="14"/>
  <c r="G336" i="14"/>
  <c r="F336" i="14"/>
  <c r="E336" i="14"/>
  <c r="D336" i="14"/>
  <c r="H335" i="14"/>
  <c r="G335" i="14"/>
  <c r="F335" i="14"/>
  <c r="E335" i="14"/>
  <c r="D335" i="14"/>
  <c r="H334" i="14"/>
  <c r="G334" i="14"/>
  <c r="F334" i="14"/>
  <c r="E334" i="14"/>
  <c r="D334" i="14"/>
  <c r="H333" i="14"/>
  <c r="G333" i="14"/>
  <c r="F333" i="14"/>
  <c r="E333" i="14"/>
  <c r="D333" i="14"/>
  <c r="H332" i="14"/>
  <c r="G332" i="14"/>
  <c r="F332" i="14"/>
  <c r="E332" i="14"/>
  <c r="D332" i="14"/>
  <c r="G331" i="14"/>
  <c r="H330" i="14"/>
  <c r="G330" i="14"/>
  <c r="F330" i="14"/>
  <c r="E330" i="14"/>
  <c r="D330" i="14"/>
  <c r="H329" i="14"/>
  <c r="H331" i="14" s="1"/>
  <c r="G329" i="14"/>
  <c r="F329" i="14"/>
  <c r="F331" i="14" s="1"/>
  <c r="E329" i="14"/>
  <c r="D329" i="14"/>
  <c r="H328" i="14"/>
  <c r="G328" i="14"/>
  <c r="F328" i="14"/>
  <c r="E328" i="14"/>
  <c r="D328" i="14"/>
  <c r="G327" i="14"/>
  <c r="H326" i="14"/>
  <c r="G326" i="14"/>
  <c r="F326" i="14"/>
  <c r="E326" i="14"/>
  <c r="D326" i="14"/>
  <c r="H325" i="14"/>
  <c r="H327" i="14" s="1"/>
  <c r="G325" i="14"/>
  <c r="F325" i="14"/>
  <c r="F327" i="14" s="1"/>
  <c r="E325" i="14"/>
  <c r="D325" i="14"/>
  <c r="H324" i="14"/>
  <c r="G324" i="14"/>
  <c r="F324" i="14"/>
  <c r="E324" i="14"/>
  <c r="D324" i="14"/>
  <c r="H322" i="14"/>
  <c r="G322" i="14"/>
  <c r="F322" i="14"/>
  <c r="E322" i="14"/>
  <c r="D322" i="14"/>
  <c r="H321" i="14"/>
  <c r="G321" i="14"/>
  <c r="F321" i="14"/>
  <c r="E321" i="14"/>
  <c r="D321" i="14"/>
  <c r="H320" i="14"/>
  <c r="G320" i="14"/>
  <c r="F320" i="14"/>
  <c r="E320" i="14"/>
  <c r="D320" i="14"/>
  <c r="H319" i="14"/>
  <c r="G319" i="14"/>
  <c r="G323" i="14" s="1"/>
  <c r="F319" i="14"/>
  <c r="E319" i="14"/>
  <c r="D319" i="14"/>
  <c r="H318" i="14"/>
  <c r="G318" i="14"/>
  <c r="F318" i="14"/>
  <c r="E318" i="14"/>
  <c r="D318" i="14"/>
  <c r="H316" i="14"/>
  <c r="G316" i="14"/>
  <c r="F316" i="14"/>
  <c r="E316" i="14"/>
  <c r="D316" i="14"/>
  <c r="H315" i="14"/>
  <c r="G315" i="14"/>
  <c r="G317" i="14" s="1"/>
  <c r="F315" i="14"/>
  <c r="E315" i="14"/>
  <c r="E317" i="14" s="1"/>
  <c r="D315" i="14"/>
  <c r="H314" i="14"/>
  <c r="G314" i="14"/>
  <c r="F314" i="14"/>
  <c r="E314" i="14"/>
  <c r="D314" i="14"/>
  <c r="H312" i="14"/>
  <c r="G312" i="14"/>
  <c r="F312" i="14"/>
  <c r="E312" i="14"/>
  <c r="D312" i="14"/>
  <c r="H311" i="14"/>
  <c r="G311" i="14"/>
  <c r="F311" i="14"/>
  <c r="E311" i="14"/>
  <c r="D311" i="14"/>
  <c r="H310" i="14"/>
  <c r="G310" i="14"/>
  <c r="F310" i="14"/>
  <c r="E310" i="14"/>
  <c r="D310" i="14"/>
  <c r="H309" i="14"/>
  <c r="G309" i="14"/>
  <c r="F309" i="14"/>
  <c r="E309" i="14"/>
  <c r="D309" i="14"/>
  <c r="H308" i="14"/>
  <c r="G308" i="14"/>
  <c r="F308" i="14"/>
  <c r="E308" i="14"/>
  <c r="D308" i="14"/>
  <c r="H306" i="14"/>
  <c r="G306" i="14"/>
  <c r="F306" i="14"/>
  <c r="E306" i="14"/>
  <c r="E307" i="14" s="1"/>
  <c r="D306" i="14"/>
  <c r="H305" i="14"/>
  <c r="H307" i="14" s="1"/>
  <c r="G305" i="14"/>
  <c r="F305" i="14"/>
  <c r="E305" i="14"/>
  <c r="D305" i="14"/>
  <c r="H304" i="14"/>
  <c r="G304" i="14"/>
  <c r="F304" i="14"/>
  <c r="E304" i="14"/>
  <c r="D304" i="14"/>
  <c r="H302" i="14"/>
  <c r="G302" i="14"/>
  <c r="F302" i="14"/>
  <c r="E302" i="14"/>
  <c r="D302" i="14"/>
  <c r="H301" i="14"/>
  <c r="G301" i="14"/>
  <c r="G303" i="14" s="1"/>
  <c r="F301" i="14"/>
  <c r="E301" i="14"/>
  <c r="E303" i="14" s="1"/>
  <c r="D301" i="14"/>
  <c r="H300" i="14"/>
  <c r="H12" i="14" s="1"/>
  <c r="G300" i="14"/>
  <c r="F300" i="14"/>
  <c r="E300" i="14"/>
  <c r="D300" i="14"/>
  <c r="H299" i="14"/>
  <c r="G299" i="14"/>
  <c r="F299" i="14"/>
  <c r="E299" i="14"/>
  <c r="D299" i="14"/>
  <c r="H297" i="14"/>
  <c r="G297" i="14"/>
  <c r="F297" i="14"/>
  <c r="E297" i="14"/>
  <c r="D297" i="14"/>
  <c r="H296" i="14"/>
  <c r="H298" i="14" s="1"/>
  <c r="G296" i="14"/>
  <c r="F296" i="14"/>
  <c r="F298" i="14" s="1"/>
  <c r="E296" i="14"/>
  <c r="D296" i="14"/>
  <c r="H295" i="14"/>
  <c r="G295" i="14"/>
  <c r="F295" i="14"/>
  <c r="E295" i="14"/>
  <c r="D295" i="14"/>
  <c r="H293" i="14"/>
  <c r="G293" i="14"/>
  <c r="F293" i="14"/>
  <c r="E293" i="14"/>
  <c r="D293" i="14"/>
  <c r="H292" i="14"/>
  <c r="G292" i="14"/>
  <c r="F292" i="14"/>
  <c r="E292" i="14"/>
  <c r="D292" i="14"/>
  <c r="H291" i="14"/>
  <c r="G291" i="14"/>
  <c r="F291" i="14"/>
  <c r="E291" i="14"/>
  <c r="D291" i="14"/>
  <c r="H290" i="14"/>
  <c r="G290" i="14"/>
  <c r="F290" i="14"/>
  <c r="E290" i="14"/>
  <c r="D290" i="14"/>
  <c r="H289" i="14"/>
  <c r="G289" i="14"/>
  <c r="F289" i="14"/>
  <c r="E289" i="14"/>
  <c r="D289" i="14"/>
  <c r="H288" i="14"/>
  <c r="G288" i="14"/>
  <c r="F288" i="14"/>
  <c r="E288" i="14"/>
  <c r="D288" i="14"/>
  <c r="H287" i="14"/>
  <c r="G287" i="14"/>
  <c r="F287" i="14"/>
  <c r="E287" i="14"/>
  <c r="D287" i="14"/>
  <c r="H285" i="14"/>
  <c r="G285" i="14"/>
  <c r="F285" i="14"/>
  <c r="E285" i="14"/>
  <c r="D285" i="14"/>
  <c r="H284" i="14"/>
  <c r="G284" i="14"/>
  <c r="F284" i="14"/>
  <c r="E284" i="14"/>
  <c r="D284" i="14"/>
  <c r="H283" i="14"/>
  <c r="G283" i="14"/>
  <c r="F283" i="14"/>
  <c r="E283" i="14"/>
  <c r="D283" i="14"/>
  <c r="H282" i="14"/>
  <c r="G282" i="14"/>
  <c r="F282" i="14"/>
  <c r="E282" i="14"/>
  <c r="D282" i="14"/>
  <c r="H281" i="14"/>
  <c r="G281" i="14"/>
  <c r="F281" i="14"/>
  <c r="E281" i="14"/>
  <c r="D281" i="14"/>
  <c r="H280" i="14"/>
  <c r="G280" i="14"/>
  <c r="G286" i="14" s="1"/>
  <c r="F280" i="14"/>
  <c r="F286" i="14" s="1"/>
  <c r="E280" i="14"/>
  <c r="D280" i="14"/>
  <c r="H279" i="14"/>
  <c r="G279" i="14"/>
  <c r="F279" i="14"/>
  <c r="E279" i="14"/>
  <c r="D279" i="14"/>
  <c r="H277" i="14"/>
  <c r="G277" i="14"/>
  <c r="F277" i="14"/>
  <c r="E277" i="14"/>
  <c r="D277" i="14"/>
  <c r="H276" i="14"/>
  <c r="G276" i="14"/>
  <c r="F276" i="14"/>
  <c r="E276" i="14"/>
  <c r="D276" i="14"/>
  <c r="H275" i="14"/>
  <c r="G275" i="14"/>
  <c r="F275" i="14"/>
  <c r="E275" i="14"/>
  <c r="D275" i="14"/>
  <c r="H274" i="14"/>
  <c r="H278" i="14" s="1"/>
  <c r="G274" i="14"/>
  <c r="F274" i="14"/>
  <c r="E274" i="14"/>
  <c r="D274" i="14"/>
  <c r="H273" i="14"/>
  <c r="G273" i="14"/>
  <c r="F273" i="14"/>
  <c r="E273" i="14"/>
  <c r="D273" i="14"/>
  <c r="H271" i="14"/>
  <c r="G271" i="14"/>
  <c r="F271" i="14"/>
  <c r="E271" i="14"/>
  <c r="D271" i="14"/>
  <c r="H270" i="14"/>
  <c r="G270" i="14"/>
  <c r="F270" i="14"/>
  <c r="E270" i="14"/>
  <c r="D270" i="14"/>
  <c r="H269" i="14"/>
  <c r="G269" i="14"/>
  <c r="F269" i="14"/>
  <c r="E269" i="14"/>
  <c r="D269" i="14"/>
  <c r="H268" i="14"/>
  <c r="G268" i="14"/>
  <c r="F268" i="14"/>
  <c r="E268" i="14"/>
  <c r="D268" i="14"/>
  <c r="H267" i="14"/>
  <c r="G267" i="14"/>
  <c r="F267" i="14"/>
  <c r="E267" i="14"/>
  <c r="D267" i="14"/>
  <c r="H266" i="14"/>
  <c r="G266" i="14"/>
  <c r="F266" i="14"/>
  <c r="E266" i="14"/>
  <c r="D266" i="14"/>
  <c r="H265" i="14"/>
  <c r="G265" i="14"/>
  <c r="F265" i="14"/>
  <c r="E265" i="14"/>
  <c r="D265" i="14"/>
  <c r="H263" i="14"/>
  <c r="G263" i="14"/>
  <c r="F263" i="14"/>
  <c r="E263" i="14"/>
  <c r="D263" i="14"/>
  <c r="H262" i="14"/>
  <c r="G262" i="14"/>
  <c r="F262" i="14"/>
  <c r="E262" i="14"/>
  <c r="D262" i="14"/>
  <c r="H261" i="14"/>
  <c r="G261" i="14"/>
  <c r="F261" i="14"/>
  <c r="E261" i="14"/>
  <c r="D261" i="14"/>
  <c r="H260" i="14"/>
  <c r="G260" i="14"/>
  <c r="F260" i="14"/>
  <c r="E260" i="14"/>
  <c r="D260" i="14"/>
  <c r="H259" i="14"/>
  <c r="G259" i="14"/>
  <c r="F259" i="14"/>
  <c r="E259" i="14"/>
  <c r="D259" i="14"/>
  <c r="H258" i="14"/>
  <c r="G258" i="14"/>
  <c r="F258" i="14"/>
  <c r="F264" i="14" s="1"/>
  <c r="E258" i="14"/>
  <c r="D258" i="14"/>
  <c r="H257" i="14"/>
  <c r="G257" i="14"/>
  <c r="F257" i="14"/>
  <c r="E257" i="14"/>
  <c r="D257" i="14"/>
  <c r="H255" i="14"/>
  <c r="G255" i="14"/>
  <c r="F255" i="14"/>
  <c r="E255" i="14"/>
  <c r="D255" i="14"/>
  <c r="H254" i="14"/>
  <c r="G254" i="14"/>
  <c r="F254" i="14"/>
  <c r="E254" i="14"/>
  <c r="D254" i="14"/>
  <c r="H253" i="14"/>
  <c r="G253" i="14"/>
  <c r="F253" i="14"/>
  <c r="E253" i="14"/>
  <c r="D253" i="14"/>
  <c r="H252" i="14"/>
  <c r="G252" i="14"/>
  <c r="F252" i="14"/>
  <c r="E252" i="14"/>
  <c r="D252" i="14"/>
  <c r="H251" i="14"/>
  <c r="G251" i="14"/>
  <c r="F251" i="14"/>
  <c r="E251" i="14"/>
  <c r="D251" i="14"/>
  <c r="H250" i="14"/>
  <c r="G250" i="14"/>
  <c r="F250" i="14"/>
  <c r="F256" i="14" s="1"/>
  <c r="E250" i="14"/>
  <c r="D250" i="14"/>
  <c r="H249" i="14"/>
  <c r="G249" i="14"/>
  <c r="F249" i="14"/>
  <c r="E249" i="14"/>
  <c r="D249" i="14"/>
  <c r="H247" i="14"/>
  <c r="G247" i="14"/>
  <c r="F247" i="14"/>
  <c r="E247" i="14"/>
  <c r="D247" i="14"/>
  <c r="H246" i="14"/>
  <c r="G246" i="14"/>
  <c r="F246" i="14"/>
  <c r="F248" i="14" s="1"/>
  <c r="E246" i="14"/>
  <c r="D246" i="14"/>
  <c r="H245" i="14"/>
  <c r="G245" i="14"/>
  <c r="F245" i="14"/>
  <c r="E245" i="14"/>
  <c r="D245" i="14"/>
  <c r="H244" i="14"/>
  <c r="G244" i="14"/>
  <c r="F244" i="14"/>
  <c r="E244" i="14"/>
  <c r="D244" i="14"/>
  <c r="H243" i="14"/>
  <c r="G243" i="14"/>
  <c r="F243" i="14"/>
  <c r="E243" i="14"/>
  <c r="D243" i="14"/>
  <c r="H242" i="14"/>
  <c r="G242" i="14"/>
  <c r="F242" i="14"/>
  <c r="E242" i="14"/>
  <c r="D242" i="14"/>
  <c r="H240" i="14"/>
  <c r="G240" i="14"/>
  <c r="F240" i="14"/>
  <c r="E240" i="14"/>
  <c r="D240" i="14"/>
  <c r="H239" i="14"/>
  <c r="G239" i="14"/>
  <c r="F239" i="14"/>
  <c r="E239" i="14"/>
  <c r="D239" i="14"/>
  <c r="H238" i="14"/>
  <c r="G238" i="14"/>
  <c r="F238" i="14"/>
  <c r="E238" i="14"/>
  <c r="D238" i="14"/>
  <c r="H237" i="14"/>
  <c r="G237" i="14"/>
  <c r="F237" i="14"/>
  <c r="E237" i="14"/>
  <c r="D237" i="14"/>
  <c r="H236" i="14"/>
  <c r="G236" i="14"/>
  <c r="F236" i="14"/>
  <c r="E236" i="14"/>
  <c r="D236" i="14"/>
  <c r="H235" i="14"/>
  <c r="G235" i="14"/>
  <c r="F235" i="14"/>
  <c r="E235" i="14"/>
  <c r="D235" i="14"/>
  <c r="H234" i="14"/>
  <c r="G234" i="14"/>
  <c r="F234" i="14"/>
  <c r="E234" i="14"/>
  <c r="D234" i="14"/>
  <c r="H232" i="14"/>
  <c r="G232" i="14"/>
  <c r="F232" i="14"/>
  <c r="E232" i="14"/>
  <c r="D232" i="14"/>
  <c r="H231" i="14"/>
  <c r="G231" i="14"/>
  <c r="G233" i="14" s="1"/>
  <c r="F231" i="14"/>
  <c r="E231" i="14"/>
  <c r="E233" i="14" s="1"/>
  <c r="D231" i="14"/>
  <c r="H230" i="14"/>
  <c r="G230" i="14"/>
  <c r="F230" i="14"/>
  <c r="E230" i="14"/>
  <c r="D230" i="14"/>
  <c r="H229" i="14"/>
  <c r="G229" i="14"/>
  <c r="F229" i="14"/>
  <c r="E229" i="14"/>
  <c r="D229" i="14"/>
  <c r="H227" i="14"/>
  <c r="G227" i="14"/>
  <c r="F227" i="14"/>
  <c r="E227" i="14"/>
  <c r="D227" i="14"/>
  <c r="H226" i="14"/>
  <c r="H228" i="14" s="1"/>
  <c r="G226" i="14"/>
  <c r="F226" i="14"/>
  <c r="E226" i="14"/>
  <c r="D226" i="14"/>
  <c r="H225" i="14"/>
  <c r="G225" i="14"/>
  <c r="F225" i="14"/>
  <c r="E225" i="14"/>
  <c r="D225" i="14"/>
  <c r="H224" i="14"/>
  <c r="G224" i="14"/>
  <c r="F224" i="14"/>
  <c r="F228" i="14" s="1"/>
  <c r="E224" i="14"/>
  <c r="D224" i="14"/>
  <c r="H223" i="14"/>
  <c r="G223" i="14"/>
  <c r="F223" i="14"/>
  <c r="E223" i="14"/>
  <c r="D223" i="14"/>
  <c r="H221" i="14"/>
  <c r="G221" i="14"/>
  <c r="F221" i="14"/>
  <c r="E221" i="14"/>
  <c r="D221" i="14"/>
  <c r="H220" i="14"/>
  <c r="G220" i="14"/>
  <c r="F220" i="14"/>
  <c r="E220" i="14"/>
  <c r="D220" i="14"/>
  <c r="H219" i="14"/>
  <c r="G219" i="14"/>
  <c r="F219" i="14"/>
  <c r="E219" i="14"/>
  <c r="D219" i="14"/>
  <c r="H218" i="14"/>
  <c r="G218" i="14"/>
  <c r="F218" i="14"/>
  <c r="E218" i="14"/>
  <c r="D218" i="14"/>
  <c r="H217" i="14"/>
  <c r="G217" i="14"/>
  <c r="F217" i="14"/>
  <c r="E217" i="14"/>
  <c r="D217" i="14"/>
  <c r="H216" i="14"/>
  <c r="G216" i="14"/>
  <c r="F216" i="14"/>
  <c r="F222" i="14" s="1"/>
  <c r="E216" i="14"/>
  <c r="D216" i="14"/>
  <c r="H215" i="14"/>
  <c r="G215" i="14"/>
  <c r="F215" i="14"/>
  <c r="E215" i="14"/>
  <c r="D215" i="14"/>
  <c r="H213" i="14"/>
  <c r="G213" i="14"/>
  <c r="F213" i="14"/>
  <c r="E213" i="14"/>
  <c r="D213" i="14"/>
  <c r="H212" i="14"/>
  <c r="G212" i="14"/>
  <c r="F212" i="14"/>
  <c r="E212" i="14"/>
  <c r="D212" i="14"/>
  <c r="H211" i="14"/>
  <c r="G211" i="14"/>
  <c r="F211" i="14"/>
  <c r="E211" i="14"/>
  <c r="D211" i="14"/>
  <c r="H210" i="14"/>
  <c r="G210" i="14"/>
  <c r="F210" i="14"/>
  <c r="E210" i="14"/>
  <c r="D210" i="14"/>
  <c r="H209" i="14"/>
  <c r="G209" i="14"/>
  <c r="F209" i="14"/>
  <c r="E209" i="14"/>
  <c r="D209" i="14"/>
  <c r="H208" i="14"/>
  <c r="G208" i="14"/>
  <c r="F208" i="14"/>
  <c r="E208" i="14"/>
  <c r="E214" i="14" s="1"/>
  <c r="D208" i="14"/>
  <c r="H207" i="14"/>
  <c r="G207" i="14"/>
  <c r="F207" i="14"/>
  <c r="E207" i="14"/>
  <c r="D207" i="14"/>
  <c r="H205" i="14"/>
  <c r="G205" i="14"/>
  <c r="F205" i="14"/>
  <c r="E205" i="14"/>
  <c r="D205" i="14"/>
  <c r="H204" i="14"/>
  <c r="G204" i="14"/>
  <c r="F204" i="14"/>
  <c r="E204" i="14"/>
  <c r="D204" i="14"/>
  <c r="H203" i="14"/>
  <c r="G203" i="14"/>
  <c r="F203" i="14"/>
  <c r="E203" i="14"/>
  <c r="D203" i="14"/>
  <c r="H202" i="14"/>
  <c r="G202" i="14"/>
  <c r="F202" i="14"/>
  <c r="E202" i="14"/>
  <c r="D202" i="14"/>
  <c r="H201" i="14"/>
  <c r="G201" i="14"/>
  <c r="F201" i="14"/>
  <c r="E201" i="14"/>
  <c r="D201" i="14"/>
  <c r="H200" i="14"/>
  <c r="G200" i="14"/>
  <c r="F200" i="14"/>
  <c r="E200" i="14"/>
  <c r="D200" i="14"/>
  <c r="H199" i="14"/>
  <c r="G199" i="14"/>
  <c r="F199" i="14"/>
  <c r="F206" i="14" s="1"/>
  <c r="E199" i="14"/>
  <c r="D199" i="14"/>
  <c r="H198" i="14"/>
  <c r="G198" i="14"/>
  <c r="F198" i="14"/>
  <c r="E198" i="14"/>
  <c r="D198" i="14"/>
  <c r="H196" i="14"/>
  <c r="G196" i="14"/>
  <c r="F196" i="14"/>
  <c r="E196" i="14"/>
  <c r="D196" i="14"/>
  <c r="H195" i="14"/>
  <c r="G195" i="14"/>
  <c r="F195" i="14"/>
  <c r="E195" i="14"/>
  <c r="D195" i="14"/>
  <c r="H194" i="14"/>
  <c r="G194" i="14"/>
  <c r="F194" i="14"/>
  <c r="E194" i="14"/>
  <c r="D194" i="14"/>
  <c r="H193" i="14"/>
  <c r="G193" i="14"/>
  <c r="F193" i="14"/>
  <c r="E193" i="14"/>
  <c r="D193" i="14"/>
  <c r="H192" i="14"/>
  <c r="G192" i="14"/>
  <c r="F192" i="14"/>
  <c r="E192" i="14"/>
  <c r="D192" i="14"/>
  <c r="H191" i="14"/>
  <c r="G191" i="14"/>
  <c r="F191" i="14"/>
  <c r="E191" i="14"/>
  <c r="E197" i="14" s="1"/>
  <c r="D191" i="14"/>
  <c r="H190" i="14"/>
  <c r="G190" i="14"/>
  <c r="F190" i="14"/>
  <c r="F197" i="14" s="1"/>
  <c r="E190" i="14"/>
  <c r="D190" i="14"/>
  <c r="H189" i="14"/>
  <c r="G189" i="14"/>
  <c r="F189" i="14"/>
  <c r="E189" i="14"/>
  <c r="D189" i="14"/>
  <c r="H187" i="14"/>
  <c r="G187" i="14"/>
  <c r="F187" i="14"/>
  <c r="E187" i="14"/>
  <c r="D187" i="14"/>
  <c r="H186" i="14"/>
  <c r="G186" i="14"/>
  <c r="F186" i="14"/>
  <c r="E186" i="14"/>
  <c r="D186" i="14"/>
  <c r="H185" i="14"/>
  <c r="G185" i="14"/>
  <c r="F185" i="14"/>
  <c r="E185" i="14"/>
  <c r="D185" i="14"/>
  <c r="H184" i="14"/>
  <c r="G184" i="14"/>
  <c r="F184" i="14"/>
  <c r="E184" i="14"/>
  <c r="D184" i="14"/>
  <c r="H183" i="14"/>
  <c r="G183" i="14"/>
  <c r="F183" i="14"/>
  <c r="E183" i="14"/>
  <c r="D183" i="14"/>
  <c r="H182" i="14"/>
  <c r="G182" i="14"/>
  <c r="F182" i="14"/>
  <c r="E182" i="14"/>
  <c r="D182" i="14"/>
  <c r="H181" i="14"/>
  <c r="G181" i="14"/>
  <c r="F181" i="14"/>
  <c r="E181" i="14"/>
  <c r="D181" i="14"/>
  <c r="H180" i="14"/>
  <c r="G180" i="14"/>
  <c r="F180" i="14"/>
  <c r="E180" i="14"/>
  <c r="D180" i="14"/>
  <c r="H179" i="14"/>
  <c r="G179" i="14"/>
  <c r="F179" i="14"/>
  <c r="E179" i="14"/>
  <c r="D179" i="14"/>
  <c r="H178" i="14"/>
  <c r="G178" i="14"/>
  <c r="F178" i="14"/>
  <c r="E178" i="14"/>
  <c r="D178" i="14"/>
  <c r="H176" i="14"/>
  <c r="G176" i="14"/>
  <c r="F176" i="14"/>
  <c r="E176" i="14"/>
  <c r="D176" i="14"/>
  <c r="H175" i="14"/>
  <c r="G175" i="14"/>
  <c r="F175" i="14"/>
  <c r="E175" i="14"/>
  <c r="D175" i="14"/>
  <c r="H174" i="14"/>
  <c r="G174" i="14"/>
  <c r="F174" i="14"/>
  <c r="E174" i="14"/>
  <c r="D174" i="14"/>
  <c r="H173" i="14"/>
  <c r="G173" i="14"/>
  <c r="F173" i="14"/>
  <c r="E173" i="14"/>
  <c r="D173" i="14"/>
  <c r="H172" i="14"/>
  <c r="G172" i="14"/>
  <c r="F172" i="14"/>
  <c r="E172" i="14"/>
  <c r="D172" i="14"/>
  <c r="H171" i="14"/>
  <c r="G171" i="14"/>
  <c r="F171" i="14"/>
  <c r="E171" i="14"/>
  <c r="D171" i="14"/>
  <c r="H170" i="14"/>
  <c r="G170" i="14"/>
  <c r="F170" i="14"/>
  <c r="E170" i="14"/>
  <c r="D170" i="14"/>
  <c r="H169" i="14"/>
  <c r="G169" i="14"/>
  <c r="F169" i="14"/>
  <c r="E169" i="14"/>
  <c r="D169" i="14"/>
  <c r="H168" i="14"/>
  <c r="G168" i="14"/>
  <c r="F168" i="14"/>
  <c r="E168" i="14"/>
  <c r="D168" i="14"/>
  <c r="H167" i="14"/>
  <c r="G167" i="14"/>
  <c r="G177" i="14" s="1"/>
  <c r="F167" i="14"/>
  <c r="E167" i="14"/>
  <c r="D167" i="14"/>
  <c r="H166" i="14"/>
  <c r="G166" i="14"/>
  <c r="F166" i="14"/>
  <c r="E166" i="14"/>
  <c r="D166" i="14"/>
  <c r="H165" i="14"/>
  <c r="G165" i="14"/>
  <c r="F165" i="14"/>
  <c r="E165" i="14"/>
  <c r="D165" i="14"/>
  <c r="H163" i="14"/>
  <c r="G163" i="14"/>
  <c r="F163" i="14"/>
  <c r="E163" i="14"/>
  <c r="D163" i="14"/>
  <c r="H162" i="14"/>
  <c r="H164" i="14" s="1"/>
  <c r="G162" i="14"/>
  <c r="F162" i="14"/>
  <c r="E162" i="14"/>
  <c r="D162" i="14"/>
  <c r="H161" i="14"/>
  <c r="G161" i="14"/>
  <c r="F161" i="14"/>
  <c r="E161" i="14"/>
  <c r="D161" i="14"/>
  <c r="H160" i="14"/>
  <c r="G160" i="14"/>
  <c r="F160" i="14"/>
  <c r="F164" i="14" s="1"/>
  <c r="E160" i="14"/>
  <c r="D160" i="14"/>
  <c r="H159" i="14"/>
  <c r="G159" i="14"/>
  <c r="F159" i="14"/>
  <c r="E159" i="14"/>
  <c r="D159" i="14"/>
  <c r="H157" i="14"/>
  <c r="G157" i="14"/>
  <c r="F157" i="14"/>
  <c r="E157" i="14"/>
  <c r="D157" i="14"/>
  <c r="H156" i="14"/>
  <c r="H158" i="14" s="1"/>
  <c r="G156" i="14"/>
  <c r="F156" i="14"/>
  <c r="F158" i="14" s="1"/>
  <c r="E156" i="14"/>
  <c r="D156" i="14"/>
  <c r="H155" i="14"/>
  <c r="G155" i="14"/>
  <c r="F155" i="14"/>
  <c r="E155" i="14"/>
  <c r="D155" i="14"/>
  <c r="H154" i="14"/>
  <c r="G154" i="14"/>
  <c r="F154" i="14"/>
  <c r="E154" i="14"/>
  <c r="D154" i="14"/>
  <c r="H152" i="14"/>
  <c r="G152" i="14"/>
  <c r="F152" i="14"/>
  <c r="E152" i="14"/>
  <c r="D152" i="14"/>
  <c r="H151" i="14"/>
  <c r="G151" i="14"/>
  <c r="F151" i="14"/>
  <c r="E151" i="14"/>
  <c r="D151" i="14"/>
  <c r="H150" i="14"/>
  <c r="G150" i="14"/>
  <c r="F150" i="14"/>
  <c r="E150" i="14"/>
  <c r="D150" i="14"/>
  <c r="H149" i="14"/>
  <c r="G149" i="14"/>
  <c r="F149" i="14"/>
  <c r="E149" i="14"/>
  <c r="D149" i="14"/>
  <c r="H148" i="14"/>
  <c r="G148" i="14"/>
  <c r="F148" i="14"/>
  <c r="E148" i="14"/>
  <c r="D148" i="14"/>
  <c r="H147" i="14"/>
  <c r="G147" i="14"/>
  <c r="F147" i="14"/>
  <c r="E147" i="14"/>
  <c r="D147" i="14"/>
  <c r="H146" i="14"/>
  <c r="G146" i="14"/>
  <c r="F146" i="14"/>
  <c r="E146" i="14"/>
  <c r="D146" i="14"/>
  <c r="H145" i="14"/>
  <c r="G145" i="14"/>
  <c r="F145" i="14"/>
  <c r="E145" i="14"/>
  <c r="D145" i="14"/>
  <c r="H144" i="14"/>
  <c r="G144" i="14"/>
  <c r="F144" i="14"/>
  <c r="E144" i="14"/>
  <c r="D144" i="14"/>
  <c r="H143" i="14"/>
  <c r="G143" i="14"/>
  <c r="F143" i="14"/>
  <c r="E143" i="14"/>
  <c r="D143" i="14"/>
  <c r="H142" i="14"/>
  <c r="G142" i="14"/>
  <c r="F142" i="14"/>
  <c r="E142" i="14"/>
  <c r="D142" i="14"/>
  <c r="H141" i="14"/>
  <c r="G141" i="14"/>
  <c r="F141" i="14"/>
  <c r="E141" i="14"/>
  <c r="D141" i="14"/>
  <c r="H140" i="14"/>
  <c r="G140" i="14"/>
  <c r="F140" i="14"/>
  <c r="E140" i="14"/>
  <c r="D140" i="14"/>
  <c r="H138" i="14"/>
  <c r="G138" i="14"/>
  <c r="F138" i="14"/>
  <c r="E138" i="14"/>
  <c r="D138" i="14"/>
  <c r="H137" i="14"/>
  <c r="G137" i="14"/>
  <c r="F137" i="14"/>
  <c r="E137" i="14"/>
  <c r="D137" i="14"/>
  <c r="H136" i="14"/>
  <c r="G136" i="14"/>
  <c r="F136" i="14"/>
  <c r="E136" i="14"/>
  <c r="D136" i="14"/>
  <c r="H135" i="14"/>
  <c r="G135" i="14"/>
  <c r="F135" i="14"/>
  <c r="E135" i="14"/>
  <c r="E139" i="14" s="1"/>
  <c r="D135" i="14"/>
  <c r="H134" i="14"/>
  <c r="G134" i="14"/>
  <c r="F134" i="14"/>
  <c r="E134" i="14"/>
  <c r="D134" i="14"/>
  <c r="H133" i="14"/>
  <c r="G133" i="14"/>
  <c r="F133" i="14"/>
  <c r="E133" i="14"/>
  <c r="D133" i="14"/>
  <c r="H131" i="14"/>
  <c r="G131" i="14"/>
  <c r="F131" i="14"/>
  <c r="E131" i="14"/>
  <c r="D131" i="14"/>
  <c r="H130" i="14"/>
  <c r="G130" i="14"/>
  <c r="F130" i="14"/>
  <c r="E130" i="14"/>
  <c r="D130" i="14"/>
  <c r="H129" i="14"/>
  <c r="G129" i="14"/>
  <c r="F129" i="14"/>
  <c r="E129" i="14"/>
  <c r="D129" i="14"/>
  <c r="H128" i="14"/>
  <c r="G128" i="14"/>
  <c r="G132" i="14" s="1"/>
  <c r="F128" i="14"/>
  <c r="E128" i="14"/>
  <c r="D128" i="14"/>
  <c r="H127" i="14"/>
  <c r="G127" i="14"/>
  <c r="F127" i="14"/>
  <c r="E127" i="14"/>
  <c r="D127" i="14"/>
  <c r="H125" i="14"/>
  <c r="G125" i="14"/>
  <c r="F125" i="14"/>
  <c r="E125" i="14"/>
  <c r="D125" i="14"/>
  <c r="H124" i="14"/>
  <c r="G124" i="14"/>
  <c r="F124" i="14"/>
  <c r="E124" i="14"/>
  <c r="D124" i="14"/>
  <c r="H123" i="14"/>
  <c r="G123" i="14"/>
  <c r="F123" i="14"/>
  <c r="E123" i="14"/>
  <c r="D123" i="14"/>
  <c r="H122" i="14"/>
  <c r="G122" i="14"/>
  <c r="F122" i="14"/>
  <c r="E122" i="14"/>
  <c r="D122" i="14"/>
  <c r="H121" i="14"/>
  <c r="G121" i="14"/>
  <c r="F121" i="14"/>
  <c r="E121" i="14"/>
  <c r="D121" i="14"/>
  <c r="H120" i="14"/>
  <c r="G120" i="14"/>
  <c r="F120" i="14"/>
  <c r="E120" i="14"/>
  <c r="D120" i="14"/>
  <c r="H119" i="14"/>
  <c r="G119" i="14"/>
  <c r="F119" i="14"/>
  <c r="E119" i="14"/>
  <c r="D119" i="14"/>
  <c r="H118" i="14"/>
  <c r="G118" i="14"/>
  <c r="F118" i="14"/>
  <c r="E118" i="14"/>
  <c r="D118" i="14"/>
  <c r="H117" i="14"/>
  <c r="G117" i="14"/>
  <c r="F117" i="14"/>
  <c r="E117" i="14"/>
  <c r="D117" i="14"/>
  <c r="H116" i="14"/>
  <c r="G116" i="14"/>
  <c r="F116" i="14"/>
  <c r="E116" i="14"/>
  <c r="D116" i="14"/>
  <c r="H115" i="14"/>
  <c r="G115" i="14"/>
  <c r="F115" i="14"/>
  <c r="E115" i="14"/>
  <c r="D115" i="14"/>
  <c r="H114" i="14"/>
  <c r="G114" i="14"/>
  <c r="F114" i="14"/>
  <c r="E114" i="14"/>
  <c r="D114" i="14"/>
  <c r="H113" i="14"/>
  <c r="G113" i="14"/>
  <c r="F113" i="14"/>
  <c r="E113" i="14"/>
  <c r="D113" i="14"/>
  <c r="H112" i="14"/>
  <c r="G112" i="14"/>
  <c r="F112" i="14"/>
  <c r="E112" i="14"/>
  <c r="D112" i="14"/>
  <c r="H111" i="14"/>
  <c r="G111" i="14"/>
  <c r="F111" i="14"/>
  <c r="E111" i="14"/>
  <c r="D111" i="14"/>
  <c r="H110" i="14"/>
  <c r="G110" i="14"/>
  <c r="F110" i="14"/>
  <c r="E110" i="14"/>
  <c r="D110" i="14"/>
  <c r="H109" i="14"/>
  <c r="G109" i="14"/>
  <c r="F109" i="14"/>
  <c r="E109" i="14"/>
  <c r="D109" i="14"/>
  <c r="H108" i="14"/>
  <c r="G108" i="14"/>
  <c r="F108" i="14"/>
  <c r="E108" i="14"/>
  <c r="D108" i="14"/>
  <c r="H107" i="14"/>
  <c r="G107" i="14"/>
  <c r="F107" i="14"/>
  <c r="E107" i="14"/>
  <c r="D107" i="14"/>
  <c r="H106" i="14"/>
  <c r="G106" i="14"/>
  <c r="F106" i="14"/>
  <c r="E106" i="14"/>
  <c r="D106" i="14"/>
  <c r="H105" i="14"/>
  <c r="G105" i="14"/>
  <c r="F105" i="14"/>
  <c r="E105" i="14"/>
  <c r="D105" i="14"/>
  <c r="H104" i="14"/>
  <c r="G104" i="14"/>
  <c r="F104" i="14"/>
  <c r="E104" i="14"/>
  <c r="D104" i="14"/>
  <c r="H103" i="14"/>
  <c r="G103" i="14"/>
  <c r="F103" i="14"/>
  <c r="E103" i="14"/>
  <c r="D103" i="14"/>
  <c r="H102" i="14"/>
  <c r="G102" i="14"/>
  <c r="F102" i="14"/>
  <c r="E102" i="14"/>
  <c r="D102" i="14"/>
  <c r="H101" i="14"/>
  <c r="G101" i="14"/>
  <c r="F101" i="14"/>
  <c r="E101" i="14"/>
  <c r="D101" i="14"/>
  <c r="H100" i="14"/>
  <c r="G100" i="14"/>
  <c r="F100" i="14"/>
  <c r="E100" i="14"/>
  <c r="D100" i="14"/>
  <c r="H99" i="14"/>
  <c r="G99" i="14"/>
  <c r="F99" i="14"/>
  <c r="E99" i="14"/>
  <c r="D99" i="14"/>
  <c r="H98" i="14"/>
  <c r="G98" i="14"/>
  <c r="F98" i="14"/>
  <c r="E98" i="14"/>
  <c r="D98" i="14"/>
  <c r="H97" i="14"/>
  <c r="G97" i="14"/>
  <c r="F97" i="14"/>
  <c r="E97" i="14"/>
  <c r="D97" i="14"/>
  <c r="H96" i="14"/>
  <c r="G96" i="14"/>
  <c r="F96" i="14"/>
  <c r="E96" i="14"/>
  <c r="D96" i="14"/>
  <c r="H95" i="14"/>
  <c r="G95" i="14"/>
  <c r="F95" i="14"/>
  <c r="E95" i="14"/>
  <c r="D95" i="14"/>
  <c r="H94" i="14"/>
  <c r="G94" i="14"/>
  <c r="F94" i="14"/>
  <c r="E94" i="14"/>
  <c r="D94" i="14"/>
  <c r="H93" i="14"/>
  <c r="G93" i="14"/>
  <c r="F93" i="14"/>
  <c r="E93" i="14"/>
  <c r="D93" i="14"/>
  <c r="H92" i="14"/>
  <c r="G92" i="14"/>
  <c r="F92" i="14"/>
  <c r="E92" i="14"/>
  <c r="D92" i="14"/>
  <c r="H91" i="14"/>
  <c r="G91" i="14"/>
  <c r="F91" i="14"/>
  <c r="E91" i="14"/>
  <c r="D91" i="14"/>
  <c r="H90" i="14"/>
  <c r="G90" i="14"/>
  <c r="F90" i="14"/>
  <c r="E90" i="14"/>
  <c r="D90" i="14"/>
  <c r="H89" i="14"/>
  <c r="G89" i="14"/>
  <c r="F89" i="14"/>
  <c r="E89" i="14"/>
  <c r="D89" i="14"/>
  <c r="H88" i="14"/>
  <c r="G88" i="14"/>
  <c r="F88" i="14"/>
  <c r="E88" i="14"/>
  <c r="D88" i="14"/>
  <c r="H87" i="14"/>
  <c r="G87" i="14"/>
  <c r="F87" i="14"/>
  <c r="E87" i="14"/>
  <c r="D87" i="14"/>
  <c r="H86" i="14"/>
  <c r="G86" i="14"/>
  <c r="F86" i="14"/>
  <c r="E86" i="14"/>
  <c r="D86" i="14"/>
  <c r="H85" i="14"/>
  <c r="G85" i="14"/>
  <c r="F85" i="14"/>
  <c r="E85" i="14"/>
  <c r="D85" i="14"/>
  <c r="H84" i="14"/>
  <c r="G84" i="14"/>
  <c r="F84" i="14"/>
  <c r="E84" i="14"/>
  <c r="D84" i="14"/>
  <c r="H83" i="14"/>
  <c r="G83" i="14"/>
  <c r="F83" i="14"/>
  <c r="E83" i="14"/>
  <c r="D83" i="14"/>
  <c r="H82" i="14"/>
  <c r="G82" i="14"/>
  <c r="F82" i="14"/>
  <c r="E82" i="14"/>
  <c r="D82" i="14"/>
  <c r="H81" i="14"/>
  <c r="G81" i="14"/>
  <c r="F81" i="14"/>
  <c r="E81" i="14"/>
  <c r="D81" i="14"/>
  <c r="H80" i="14"/>
  <c r="G80" i="14"/>
  <c r="F80" i="14"/>
  <c r="E80" i="14"/>
  <c r="D80" i="14"/>
  <c r="H79" i="14"/>
  <c r="G79" i="14"/>
  <c r="F79" i="14"/>
  <c r="E79" i="14"/>
  <c r="D79" i="14"/>
  <c r="H78" i="14"/>
  <c r="G78" i="14"/>
  <c r="F78" i="14"/>
  <c r="E78" i="14"/>
  <c r="D78" i="14"/>
  <c r="H77" i="14"/>
  <c r="G77" i="14"/>
  <c r="F77" i="14"/>
  <c r="E77" i="14"/>
  <c r="D77" i="14"/>
  <c r="H76" i="14"/>
  <c r="G76" i="14"/>
  <c r="F76" i="14"/>
  <c r="E76" i="14"/>
  <c r="D76" i="14"/>
  <c r="H75" i="14"/>
  <c r="G75" i="14"/>
  <c r="F75" i="14"/>
  <c r="E75" i="14"/>
  <c r="D75" i="14"/>
  <c r="H74" i="14"/>
  <c r="G74" i="14"/>
  <c r="F74" i="14"/>
  <c r="E74" i="14"/>
  <c r="D74" i="14"/>
  <c r="H73" i="14"/>
  <c r="G73" i="14"/>
  <c r="F73" i="14"/>
  <c r="E73" i="14"/>
  <c r="D73" i="14"/>
  <c r="H72" i="14"/>
  <c r="G72" i="14"/>
  <c r="F72" i="14"/>
  <c r="E72" i="14"/>
  <c r="D72" i="14"/>
  <c r="H71" i="14"/>
  <c r="G71" i="14"/>
  <c r="F71" i="14"/>
  <c r="E71" i="14"/>
  <c r="D71" i="14"/>
  <c r="H70" i="14"/>
  <c r="G70" i="14"/>
  <c r="F70" i="14"/>
  <c r="E70" i="14"/>
  <c r="D70" i="14"/>
  <c r="H69" i="14"/>
  <c r="G69" i="14"/>
  <c r="F69" i="14"/>
  <c r="E69" i="14"/>
  <c r="D69" i="14"/>
  <c r="H68" i="14"/>
  <c r="G68" i="14"/>
  <c r="F68" i="14"/>
  <c r="E68" i="14"/>
  <c r="D68" i="14"/>
  <c r="H67" i="14"/>
  <c r="G67" i="14"/>
  <c r="F67" i="14"/>
  <c r="E67" i="14"/>
  <c r="D67" i="14"/>
  <c r="H66" i="14"/>
  <c r="G66" i="14"/>
  <c r="F66" i="14"/>
  <c r="E66" i="14"/>
  <c r="D66" i="14"/>
  <c r="H65" i="14"/>
  <c r="G65" i="14"/>
  <c r="F65" i="14"/>
  <c r="E65" i="14"/>
  <c r="D65" i="14"/>
  <c r="H64" i="14"/>
  <c r="G64" i="14"/>
  <c r="F64" i="14"/>
  <c r="E64" i="14"/>
  <c r="D64" i="14"/>
  <c r="H63" i="14"/>
  <c r="G63" i="14"/>
  <c r="F63" i="14"/>
  <c r="E63" i="14"/>
  <c r="D63" i="14"/>
  <c r="H62" i="14"/>
  <c r="G62" i="14"/>
  <c r="F62" i="14"/>
  <c r="E62" i="14"/>
  <c r="D62" i="14"/>
  <c r="H61" i="14"/>
  <c r="G61" i="14"/>
  <c r="F61" i="14"/>
  <c r="E61" i="14"/>
  <c r="D61" i="14"/>
  <c r="H60" i="14"/>
  <c r="G60" i="14"/>
  <c r="F60" i="14"/>
  <c r="E60" i="14"/>
  <c r="D60" i="14"/>
  <c r="H59" i="14"/>
  <c r="G59" i="14"/>
  <c r="F59" i="14"/>
  <c r="E59" i="14"/>
  <c r="D59" i="14"/>
  <c r="H58" i="14"/>
  <c r="G58" i="14"/>
  <c r="F58" i="14"/>
  <c r="F126" i="14" s="1"/>
  <c r="E58" i="14"/>
  <c r="D58" i="14"/>
  <c r="H57" i="14"/>
  <c r="G57" i="14"/>
  <c r="F57" i="14"/>
  <c r="E57" i="14"/>
  <c r="D57" i="14"/>
  <c r="H55" i="14"/>
  <c r="H18" i="14" s="1"/>
  <c r="G55" i="14"/>
  <c r="F55" i="14"/>
  <c r="E55" i="14"/>
  <c r="D55" i="14"/>
  <c r="H54" i="14"/>
  <c r="G54" i="14"/>
  <c r="F54" i="14"/>
  <c r="E54" i="14"/>
  <c r="E17" i="14" s="1"/>
  <c r="D17" i="14" s="1"/>
  <c r="D54" i="14"/>
  <c r="H53" i="14"/>
  <c r="G53" i="14"/>
  <c r="F53" i="14"/>
  <c r="E53" i="14"/>
  <c r="D53" i="14"/>
  <c r="H52" i="14"/>
  <c r="G52" i="14"/>
  <c r="G15" i="14" s="1"/>
  <c r="F52" i="14"/>
  <c r="E52" i="14"/>
  <c r="D52" i="14"/>
  <c r="H51" i="14"/>
  <c r="G51" i="14"/>
  <c r="F51" i="14"/>
  <c r="F14" i="14" s="1"/>
  <c r="E51" i="14"/>
  <c r="D51" i="14"/>
  <c r="H50" i="14"/>
  <c r="G50" i="14"/>
  <c r="F50" i="14"/>
  <c r="E50" i="14"/>
  <c r="D50" i="14"/>
  <c r="H49" i="14"/>
  <c r="G49" i="14"/>
  <c r="F49" i="14"/>
  <c r="F10" i="14" s="1"/>
  <c r="E49" i="14"/>
  <c r="D49" i="14"/>
  <c r="H48" i="14"/>
  <c r="G48" i="14"/>
  <c r="F48" i="14"/>
  <c r="E48" i="14"/>
  <c r="D48" i="14"/>
  <c r="H47" i="14"/>
  <c r="H8" i="14" s="1"/>
  <c r="G47" i="14"/>
  <c r="F47" i="14"/>
  <c r="E47" i="14"/>
  <c r="D47" i="14"/>
  <c r="H46" i="14"/>
  <c r="G46" i="14"/>
  <c r="G7" i="14" s="1"/>
  <c r="F46" i="14"/>
  <c r="E46" i="14"/>
  <c r="D46" i="14"/>
  <c r="H45" i="14"/>
  <c r="H6" i="14" s="1"/>
  <c r="G45" i="14"/>
  <c r="F45" i="14"/>
  <c r="E45" i="14"/>
  <c r="D45" i="14"/>
  <c r="H44" i="14"/>
  <c r="G44" i="14"/>
  <c r="F44" i="14"/>
  <c r="E44" i="14"/>
  <c r="E5" i="14" s="1"/>
  <c r="D44" i="14"/>
  <c r="H43" i="14"/>
  <c r="G43" i="14"/>
  <c r="F43" i="14"/>
  <c r="E43" i="14"/>
  <c r="D43" i="14"/>
  <c r="H41" i="14"/>
  <c r="G41" i="14"/>
  <c r="G18" i="14" s="1"/>
  <c r="F41" i="14"/>
  <c r="E41" i="14"/>
  <c r="E18" i="14" s="1"/>
  <c r="D41" i="14"/>
  <c r="H40" i="14"/>
  <c r="H17" i="14" s="1"/>
  <c r="G40" i="14"/>
  <c r="F40" i="14"/>
  <c r="F17" i="14" s="1"/>
  <c r="E40" i="14"/>
  <c r="D40" i="14"/>
  <c r="H39" i="14"/>
  <c r="G39" i="14"/>
  <c r="G16" i="14" s="1"/>
  <c r="F39" i="14"/>
  <c r="E39" i="14"/>
  <c r="E16" i="14" s="1"/>
  <c r="D39" i="14"/>
  <c r="H38" i="14"/>
  <c r="H15" i="14" s="1"/>
  <c r="G38" i="14"/>
  <c r="F38" i="14"/>
  <c r="F15" i="14" s="1"/>
  <c r="E38" i="14"/>
  <c r="D38" i="14"/>
  <c r="H37" i="14"/>
  <c r="G37" i="14"/>
  <c r="G14" i="14" s="1"/>
  <c r="F37" i="14"/>
  <c r="E37" i="14"/>
  <c r="E14" i="14" s="1"/>
  <c r="D37" i="14"/>
  <c r="H36" i="14"/>
  <c r="H13" i="14" s="1"/>
  <c r="G36" i="14"/>
  <c r="F36" i="14"/>
  <c r="F13" i="14" s="1"/>
  <c r="E36" i="14"/>
  <c r="D36" i="14"/>
  <c r="H35" i="14"/>
  <c r="G35" i="14"/>
  <c r="G10" i="14" s="1"/>
  <c r="F35" i="14"/>
  <c r="E35" i="14"/>
  <c r="E10" i="14" s="1"/>
  <c r="D35" i="14"/>
  <c r="H34" i="14"/>
  <c r="H9" i="14" s="1"/>
  <c r="G34" i="14"/>
  <c r="F34" i="14"/>
  <c r="F9" i="14" s="1"/>
  <c r="E34" i="14"/>
  <c r="D34" i="14"/>
  <c r="H33" i="14"/>
  <c r="G33" i="14"/>
  <c r="G8" i="14" s="1"/>
  <c r="F33" i="14"/>
  <c r="E33" i="14"/>
  <c r="E8" i="14" s="1"/>
  <c r="D33" i="14"/>
  <c r="H32" i="14"/>
  <c r="H7" i="14" s="1"/>
  <c r="G32" i="14"/>
  <c r="F32" i="14"/>
  <c r="F7" i="14" s="1"/>
  <c r="E32" i="14"/>
  <c r="D32" i="14"/>
  <c r="H31" i="14"/>
  <c r="G31" i="14"/>
  <c r="F31" i="14"/>
  <c r="E31" i="14"/>
  <c r="D31" i="14"/>
  <c r="H30" i="14"/>
  <c r="G30" i="14"/>
  <c r="F30" i="14"/>
  <c r="E30" i="14"/>
  <c r="D30" i="14"/>
  <c r="H28" i="14"/>
  <c r="G28" i="14"/>
  <c r="F28" i="14"/>
  <c r="E28" i="14"/>
  <c r="H27" i="14"/>
  <c r="G27" i="14"/>
  <c r="F27" i="14"/>
  <c r="E27" i="14"/>
  <c r="H26" i="14"/>
  <c r="G26" i="14"/>
  <c r="F26" i="14"/>
  <c r="E26" i="14"/>
  <c r="D26" i="14" s="1"/>
  <c r="H25" i="14"/>
  <c r="G25" i="14"/>
  <c r="F25" i="14"/>
  <c r="E25" i="14"/>
  <c r="H24" i="14"/>
  <c r="G24" i="14"/>
  <c r="F24" i="14"/>
  <c r="D24" i="14" s="1"/>
  <c r="E24" i="14"/>
  <c r="H23" i="14"/>
  <c r="G23" i="14"/>
  <c r="F23" i="14"/>
  <c r="E23" i="14"/>
  <c r="H22" i="14"/>
  <c r="G22" i="14"/>
  <c r="F22" i="14"/>
  <c r="E22" i="14"/>
  <c r="H21" i="14"/>
  <c r="G21" i="14"/>
  <c r="F21" i="14"/>
  <c r="E21" i="14"/>
  <c r="H20" i="14"/>
  <c r="G20" i="14"/>
  <c r="F20" i="14"/>
  <c r="E20" i="14"/>
  <c r="G17" i="14"/>
  <c r="F16" i="14"/>
  <c r="H14" i="14"/>
  <c r="E13" i="14"/>
  <c r="G12" i="14"/>
  <c r="E12" i="14"/>
  <c r="G11" i="14"/>
  <c r="E11" i="14"/>
  <c r="H10" i="14"/>
  <c r="E9" i="14"/>
  <c r="F8" i="14"/>
  <c r="E7" i="14"/>
  <c r="G5" i="14"/>
  <c r="H4" i="14"/>
  <c r="G4" i="14"/>
  <c r="F4" i="14"/>
  <c r="D4" i="14" s="1"/>
  <c r="E4" i="14"/>
  <c r="H368" i="13"/>
  <c r="G368" i="13"/>
  <c r="F368" i="13"/>
  <c r="E368" i="13"/>
  <c r="D368" i="13"/>
  <c r="H367" i="13"/>
  <c r="G367" i="13"/>
  <c r="F367" i="13"/>
  <c r="E367" i="13"/>
  <c r="D367" i="13"/>
  <c r="H366" i="13"/>
  <c r="G366" i="13"/>
  <c r="F366" i="13"/>
  <c r="E366" i="13"/>
  <c r="E369" i="13" s="1"/>
  <c r="D366" i="13"/>
  <c r="H365" i="13"/>
  <c r="G365" i="13"/>
  <c r="F365" i="13"/>
  <c r="E365" i="13"/>
  <c r="D365" i="13"/>
  <c r="H363" i="13"/>
  <c r="G363" i="13"/>
  <c r="F363" i="13"/>
  <c r="E363" i="13"/>
  <c r="D363" i="13"/>
  <c r="H362" i="13"/>
  <c r="G362" i="13"/>
  <c r="F362" i="13"/>
  <c r="F364" i="13" s="1"/>
  <c r="E362" i="13"/>
  <c r="E364" i="13" s="1"/>
  <c r="D362" i="13"/>
  <c r="H361" i="13"/>
  <c r="G361" i="13"/>
  <c r="F361" i="13"/>
  <c r="E361" i="13"/>
  <c r="D361" i="13"/>
  <c r="F360" i="13"/>
  <c r="H359" i="13"/>
  <c r="H360" i="13" s="1"/>
  <c r="G359" i="13"/>
  <c r="G360" i="13" s="1"/>
  <c r="F359" i="13"/>
  <c r="E359" i="13"/>
  <c r="E360" i="13" s="1"/>
  <c r="D359" i="13"/>
  <c r="H358" i="13"/>
  <c r="G358" i="13"/>
  <c r="F358" i="13"/>
  <c r="E358" i="13"/>
  <c r="D358" i="13"/>
  <c r="H356" i="13"/>
  <c r="G356" i="13"/>
  <c r="F356" i="13"/>
  <c r="E356" i="13"/>
  <c r="D356" i="13"/>
  <c r="H355" i="13"/>
  <c r="G355" i="13"/>
  <c r="F355" i="13"/>
  <c r="E355" i="13"/>
  <c r="E357" i="13" s="1"/>
  <c r="D355" i="13"/>
  <c r="H354" i="13"/>
  <c r="G354" i="13"/>
  <c r="F354" i="13"/>
  <c r="E354" i="13"/>
  <c r="D354" i="13"/>
  <c r="H352" i="13"/>
  <c r="H353" i="13" s="1"/>
  <c r="G352" i="13"/>
  <c r="G353" i="13" s="1"/>
  <c r="F352" i="13"/>
  <c r="F353" i="13" s="1"/>
  <c r="E352" i="13"/>
  <c r="E353" i="13" s="1"/>
  <c r="D353" i="13" s="1"/>
  <c r="D352" i="13"/>
  <c r="H351" i="13"/>
  <c r="G351" i="13"/>
  <c r="F351" i="13"/>
  <c r="E351" i="13"/>
  <c r="D351" i="13"/>
  <c r="H349" i="13"/>
  <c r="G349" i="13"/>
  <c r="F349" i="13"/>
  <c r="E349" i="13"/>
  <c r="D349" i="13"/>
  <c r="H348" i="13"/>
  <c r="H350" i="13" s="1"/>
  <c r="G348" i="13"/>
  <c r="F348" i="13"/>
  <c r="E348" i="13"/>
  <c r="D348" i="13"/>
  <c r="H347" i="13"/>
  <c r="G347" i="13"/>
  <c r="F347" i="13"/>
  <c r="E347" i="13"/>
  <c r="D347" i="13"/>
  <c r="H345" i="13"/>
  <c r="G345" i="13"/>
  <c r="F345" i="13"/>
  <c r="E345" i="13"/>
  <c r="D345" i="13"/>
  <c r="H344" i="13"/>
  <c r="H346" i="13" s="1"/>
  <c r="G344" i="13"/>
  <c r="F344" i="13"/>
  <c r="E344" i="13"/>
  <c r="D344" i="13"/>
  <c r="H343" i="13"/>
  <c r="G343" i="13"/>
  <c r="F343" i="13"/>
  <c r="E343" i="13"/>
  <c r="D343" i="13"/>
  <c r="H341" i="13"/>
  <c r="G341" i="13"/>
  <c r="F341" i="13"/>
  <c r="E341" i="13"/>
  <c r="D341" i="13"/>
  <c r="H340" i="13"/>
  <c r="H342" i="13" s="1"/>
  <c r="G340" i="13"/>
  <c r="F340" i="13"/>
  <c r="E340" i="13"/>
  <c r="D340" i="13"/>
  <c r="H339" i="13"/>
  <c r="G339" i="13"/>
  <c r="F339" i="13"/>
  <c r="E339" i="13"/>
  <c r="D339" i="13"/>
  <c r="H337" i="13"/>
  <c r="G337" i="13"/>
  <c r="F337" i="13"/>
  <c r="E337" i="13"/>
  <c r="D337" i="13"/>
  <c r="H336" i="13"/>
  <c r="G336" i="13"/>
  <c r="F336" i="13"/>
  <c r="E336" i="13"/>
  <c r="D336" i="13"/>
  <c r="H335" i="13"/>
  <c r="G335" i="13"/>
  <c r="F335" i="13"/>
  <c r="E335" i="13"/>
  <c r="D335" i="13"/>
  <c r="H334" i="13"/>
  <c r="G334" i="13"/>
  <c r="F334" i="13"/>
  <c r="E334" i="13"/>
  <c r="D334" i="13"/>
  <c r="H333" i="13"/>
  <c r="H338" i="13" s="1"/>
  <c r="G333" i="13"/>
  <c r="F333" i="13"/>
  <c r="E333" i="13"/>
  <c r="D333" i="13"/>
  <c r="H332" i="13"/>
  <c r="G332" i="13"/>
  <c r="F332" i="13"/>
  <c r="E332" i="13"/>
  <c r="D332" i="13"/>
  <c r="H330" i="13"/>
  <c r="G330" i="13"/>
  <c r="F330" i="13"/>
  <c r="E330" i="13"/>
  <c r="D330" i="13"/>
  <c r="H329" i="13"/>
  <c r="H331" i="13" s="1"/>
  <c r="G329" i="13"/>
  <c r="G331" i="13" s="1"/>
  <c r="F329" i="13"/>
  <c r="E329" i="13"/>
  <c r="D329" i="13"/>
  <c r="H328" i="13"/>
  <c r="G328" i="13"/>
  <c r="F328" i="13"/>
  <c r="E328" i="13"/>
  <c r="D328" i="13"/>
  <c r="H326" i="13"/>
  <c r="G326" i="13"/>
  <c r="F326" i="13"/>
  <c r="E326" i="13"/>
  <c r="D326" i="13"/>
  <c r="H325" i="13"/>
  <c r="H327" i="13" s="1"/>
  <c r="G325" i="13"/>
  <c r="G327" i="13" s="1"/>
  <c r="F325" i="13"/>
  <c r="E325" i="13"/>
  <c r="D325" i="13"/>
  <c r="H324" i="13"/>
  <c r="G324" i="13"/>
  <c r="F324" i="13"/>
  <c r="E324" i="13"/>
  <c r="D324" i="13"/>
  <c r="H322" i="13"/>
  <c r="G322" i="13"/>
  <c r="F322" i="13"/>
  <c r="E322" i="13"/>
  <c r="D322" i="13"/>
  <c r="H321" i="13"/>
  <c r="G321" i="13"/>
  <c r="F321" i="13"/>
  <c r="E321" i="13"/>
  <c r="D321" i="13"/>
  <c r="H320" i="13"/>
  <c r="G320" i="13"/>
  <c r="F320" i="13"/>
  <c r="E320" i="13"/>
  <c r="D320" i="13"/>
  <c r="H319" i="13"/>
  <c r="G319" i="13"/>
  <c r="F319" i="13"/>
  <c r="E319" i="13"/>
  <c r="E323" i="13" s="1"/>
  <c r="D319" i="13"/>
  <c r="H318" i="13"/>
  <c r="G318" i="13"/>
  <c r="F318" i="13"/>
  <c r="E318" i="13"/>
  <c r="D318" i="13"/>
  <c r="H316" i="13"/>
  <c r="G316" i="13"/>
  <c r="F316" i="13"/>
  <c r="E316" i="13"/>
  <c r="D316" i="13"/>
  <c r="H315" i="13"/>
  <c r="G315" i="13"/>
  <c r="F315" i="13"/>
  <c r="E315" i="13"/>
  <c r="E317" i="13" s="1"/>
  <c r="D315" i="13"/>
  <c r="H314" i="13"/>
  <c r="G314" i="13"/>
  <c r="F314" i="13"/>
  <c r="E314" i="13"/>
  <c r="D314" i="13"/>
  <c r="H312" i="13"/>
  <c r="G312" i="13"/>
  <c r="F312" i="13"/>
  <c r="E312" i="13"/>
  <c r="D312" i="13"/>
  <c r="H311" i="13"/>
  <c r="G311" i="13"/>
  <c r="F311" i="13"/>
  <c r="E311" i="13"/>
  <c r="D311" i="13"/>
  <c r="H310" i="13"/>
  <c r="G310" i="13"/>
  <c r="F310" i="13"/>
  <c r="E310" i="13"/>
  <c r="D310" i="13"/>
  <c r="H309" i="13"/>
  <c r="G309" i="13"/>
  <c r="F309" i="13"/>
  <c r="F313" i="13" s="1"/>
  <c r="E309" i="13"/>
  <c r="D309" i="13"/>
  <c r="H308" i="13"/>
  <c r="G308" i="13"/>
  <c r="F308" i="13"/>
  <c r="E308" i="13"/>
  <c r="D308" i="13"/>
  <c r="H306" i="13"/>
  <c r="G306" i="13"/>
  <c r="F306" i="13"/>
  <c r="E306" i="13"/>
  <c r="E307" i="13" s="1"/>
  <c r="D306" i="13"/>
  <c r="H305" i="13"/>
  <c r="G305" i="13"/>
  <c r="F305" i="13"/>
  <c r="E305" i="13"/>
  <c r="D305" i="13"/>
  <c r="H304" i="13"/>
  <c r="G304" i="13"/>
  <c r="F304" i="13"/>
  <c r="E304" i="13"/>
  <c r="D304" i="13"/>
  <c r="H302" i="13"/>
  <c r="G302" i="13"/>
  <c r="F302" i="13"/>
  <c r="E302" i="13"/>
  <c r="D302" i="13"/>
  <c r="H301" i="13"/>
  <c r="G301" i="13"/>
  <c r="F301" i="13"/>
  <c r="E301" i="13"/>
  <c r="E303" i="13" s="1"/>
  <c r="D301" i="13"/>
  <c r="H300" i="13"/>
  <c r="G300" i="13"/>
  <c r="F300" i="13"/>
  <c r="E300" i="13"/>
  <c r="D300" i="13"/>
  <c r="H299" i="13"/>
  <c r="G299" i="13"/>
  <c r="F299" i="13"/>
  <c r="E299" i="13"/>
  <c r="D299" i="13"/>
  <c r="H297" i="13"/>
  <c r="G297" i="13"/>
  <c r="F297" i="13"/>
  <c r="E297" i="13"/>
  <c r="D297" i="13"/>
  <c r="H296" i="13"/>
  <c r="G296" i="13"/>
  <c r="F296" i="13"/>
  <c r="F298" i="13" s="1"/>
  <c r="E296" i="13"/>
  <c r="D296" i="13"/>
  <c r="H295" i="13"/>
  <c r="G295" i="13"/>
  <c r="F295" i="13"/>
  <c r="E295" i="13"/>
  <c r="D295" i="13"/>
  <c r="H293" i="13"/>
  <c r="G293" i="13"/>
  <c r="F293" i="13"/>
  <c r="E293" i="13"/>
  <c r="D293" i="13"/>
  <c r="H292" i="13"/>
  <c r="G292" i="13"/>
  <c r="F292" i="13"/>
  <c r="E292" i="13"/>
  <c r="D292" i="13"/>
  <c r="H291" i="13"/>
  <c r="G291" i="13"/>
  <c r="F291" i="13"/>
  <c r="E291" i="13"/>
  <c r="D291" i="13"/>
  <c r="H290" i="13"/>
  <c r="G290" i="13"/>
  <c r="F290" i="13"/>
  <c r="E290" i="13"/>
  <c r="D290" i="13"/>
  <c r="H289" i="13"/>
  <c r="G289" i="13"/>
  <c r="F289" i="13"/>
  <c r="E289" i="13"/>
  <c r="D289" i="13"/>
  <c r="H288" i="13"/>
  <c r="G288" i="13"/>
  <c r="F288" i="13"/>
  <c r="E288" i="13"/>
  <c r="E294" i="13" s="1"/>
  <c r="D288" i="13"/>
  <c r="H287" i="13"/>
  <c r="G287" i="13"/>
  <c r="F287" i="13"/>
  <c r="E287" i="13"/>
  <c r="D287" i="13"/>
  <c r="H285" i="13"/>
  <c r="G285" i="13"/>
  <c r="F285" i="13"/>
  <c r="E285" i="13"/>
  <c r="D285" i="13"/>
  <c r="H284" i="13"/>
  <c r="G284" i="13"/>
  <c r="F284" i="13"/>
  <c r="E284" i="13"/>
  <c r="D284" i="13"/>
  <c r="H283" i="13"/>
  <c r="G283" i="13"/>
  <c r="F283" i="13"/>
  <c r="E283" i="13"/>
  <c r="D283" i="13"/>
  <c r="H282" i="13"/>
  <c r="G282" i="13"/>
  <c r="F282" i="13"/>
  <c r="E282" i="13"/>
  <c r="D282" i="13"/>
  <c r="H281" i="13"/>
  <c r="G281" i="13"/>
  <c r="F281" i="13"/>
  <c r="E281" i="13"/>
  <c r="D281" i="13"/>
  <c r="H280" i="13"/>
  <c r="G280" i="13"/>
  <c r="F280" i="13"/>
  <c r="F286" i="13" s="1"/>
  <c r="E280" i="13"/>
  <c r="D280" i="13"/>
  <c r="H279" i="13"/>
  <c r="G279" i="13"/>
  <c r="F279" i="13"/>
  <c r="E279" i="13"/>
  <c r="D279" i="13"/>
  <c r="H277" i="13"/>
  <c r="G277" i="13"/>
  <c r="F277" i="13"/>
  <c r="E277" i="13"/>
  <c r="D277" i="13"/>
  <c r="H276" i="13"/>
  <c r="H278" i="13" s="1"/>
  <c r="G276" i="13"/>
  <c r="F276" i="13"/>
  <c r="E276" i="13"/>
  <c r="D276" i="13"/>
  <c r="H275" i="13"/>
  <c r="G275" i="13"/>
  <c r="F275" i="13"/>
  <c r="E275" i="13"/>
  <c r="D275" i="13"/>
  <c r="H274" i="13"/>
  <c r="G274" i="13"/>
  <c r="F274" i="13"/>
  <c r="F278" i="13" s="1"/>
  <c r="E274" i="13"/>
  <c r="D274" i="13"/>
  <c r="H273" i="13"/>
  <c r="G273" i="13"/>
  <c r="F273" i="13"/>
  <c r="E273" i="13"/>
  <c r="D273" i="13"/>
  <c r="H271" i="13"/>
  <c r="G271" i="13"/>
  <c r="F271" i="13"/>
  <c r="E271" i="13"/>
  <c r="D271" i="13"/>
  <c r="H270" i="13"/>
  <c r="G270" i="13"/>
  <c r="F270" i="13"/>
  <c r="E270" i="13"/>
  <c r="D270" i="13"/>
  <c r="H269" i="13"/>
  <c r="G269" i="13"/>
  <c r="F269" i="13"/>
  <c r="E269" i="13"/>
  <c r="D269" i="13"/>
  <c r="H268" i="13"/>
  <c r="G268" i="13"/>
  <c r="F268" i="13"/>
  <c r="E268" i="13"/>
  <c r="D268" i="13"/>
  <c r="H267" i="13"/>
  <c r="G267" i="13"/>
  <c r="F267" i="13"/>
  <c r="E267" i="13"/>
  <c r="D267" i="13"/>
  <c r="H266" i="13"/>
  <c r="G266" i="13"/>
  <c r="F266" i="13"/>
  <c r="E266" i="13"/>
  <c r="E272" i="13" s="1"/>
  <c r="D266" i="13"/>
  <c r="H265" i="13"/>
  <c r="G265" i="13"/>
  <c r="F265" i="13"/>
  <c r="E265" i="13"/>
  <c r="D265" i="13"/>
  <c r="H263" i="13"/>
  <c r="G263" i="13"/>
  <c r="F263" i="13"/>
  <c r="E263" i="13"/>
  <c r="D263" i="13"/>
  <c r="H262" i="13"/>
  <c r="G262" i="13"/>
  <c r="F262" i="13"/>
  <c r="E262" i="13"/>
  <c r="D262" i="13"/>
  <c r="H261" i="13"/>
  <c r="G261" i="13"/>
  <c r="F261" i="13"/>
  <c r="E261" i="13"/>
  <c r="D261" i="13"/>
  <c r="H260" i="13"/>
  <c r="G260" i="13"/>
  <c r="F260" i="13"/>
  <c r="E260" i="13"/>
  <c r="D260" i="13"/>
  <c r="H259" i="13"/>
  <c r="G259" i="13"/>
  <c r="F259" i="13"/>
  <c r="E259" i="13"/>
  <c r="D259" i="13"/>
  <c r="H258" i="13"/>
  <c r="G258" i="13"/>
  <c r="F258" i="13"/>
  <c r="F264" i="13" s="1"/>
  <c r="E258" i="13"/>
  <c r="D258" i="13"/>
  <c r="H257" i="13"/>
  <c r="G257" i="13"/>
  <c r="F257" i="13"/>
  <c r="E257" i="13"/>
  <c r="D257" i="13"/>
  <c r="H255" i="13"/>
  <c r="G255" i="13"/>
  <c r="F255" i="13"/>
  <c r="E255" i="13"/>
  <c r="D255" i="13"/>
  <c r="H254" i="13"/>
  <c r="G254" i="13"/>
  <c r="F254" i="13"/>
  <c r="E254" i="13"/>
  <c r="D254" i="13"/>
  <c r="H253" i="13"/>
  <c r="G253" i="13"/>
  <c r="F253" i="13"/>
  <c r="E253" i="13"/>
  <c r="D253" i="13"/>
  <c r="H252" i="13"/>
  <c r="G252" i="13"/>
  <c r="F252" i="13"/>
  <c r="E252" i="13"/>
  <c r="D252" i="13"/>
  <c r="H251" i="13"/>
  <c r="G251" i="13"/>
  <c r="F251" i="13"/>
  <c r="E251" i="13"/>
  <c r="D251" i="13"/>
  <c r="H250" i="13"/>
  <c r="H256" i="13" s="1"/>
  <c r="G250" i="13"/>
  <c r="F250" i="13"/>
  <c r="E250" i="13"/>
  <c r="D250" i="13"/>
  <c r="H249" i="13"/>
  <c r="G249" i="13"/>
  <c r="F249" i="13"/>
  <c r="E249" i="13"/>
  <c r="D249" i="13"/>
  <c r="H247" i="13"/>
  <c r="G247" i="13"/>
  <c r="F247" i="13"/>
  <c r="E247" i="13"/>
  <c r="D247" i="13"/>
  <c r="H246" i="13"/>
  <c r="G246" i="13"/>
  <c r="F246" i="13"/>
  <c r="E246" i="13"/>
  <c r="D246" i="13"/>
  <c r="H245" i="13"/>
  <c r="G245" i="13"/>
  <c r="F245" i="13"/>
  <c r="E245" i="13"/>
  <c r="D245" i="13"/>
  <c r="H244" i="13"/>
  <c r="G244" i="13"/>
  <c r="F244" i="13"/>
  <c r="E244" i="13"/>
  <c r="D244" i="13"/>
  <c r="H243" i="13"/>
  <c r="G243" i="13"/>
  <c r="F243" i="13"/>
  <c r="F248" i="13" s="1"/>
  <c r="E243" i="13"/>
  <c r="D243" i="13"/>
  <c r="H242" i="13"/>
  <c r="G242" i="13"/>
  <c r="F242" i="13"/>
  <c r="E242" i="13"/>
  <c r="D242" i="13"/>
  <c r="H240" i="13"/>
  <c r="G240" i="13"/>
  <c r="F240" i="13"/>
  <c r="E240" i="13"/>
  <c r="D240" i="13"/>
  <c r="H239" i="13"/>
  <c r="G239" i="13"/>
  <c r="F239" i="13"/>
  <c r="E239" i="13"/>
  <c r="D239" i="13"/>
  <c r="H238" i="13"/>
  <c r="G238" i="13"/>
  <c r="F238" i="13"/>
  <c r="E238" i="13"/>
  <c r="D238" i="13"/>
  <c r="H237" i="13"/>
  <c r="G237" i="13"/>
  <c r="F237" i="13"/>
  <c r="E237" i="13"/>
  <c r="D237" i="13"/>
  <c r="H236" i="13"/>
  <c r="G236" i="13"/>
  <c r="F236" i="13"/>
  <c r="E236" i="13"/>
  <c r="D236" i="13"/>
  <c r="H235" i="13"/>
  <c r="G235" i="13"/>
  <c r="F235" i="13"/>
  <c r="E235" i="13"/>
  <c r="D235" i="13"/>
  <c r="H234" i="13"/>
  <c r="G234" i="13"/>
  <c r="F234" i="13"/>
  <c r="E234" i="13"/>
  <c r="D234" i="13"/>
  <c r="H232" i="13"/>
  <c r="G232" i="13"/>
  <c r="F232" i="13"/>
  <c r="E232" i="13"/>
  <c r="D232" i="13"/>
  <c r="H231" i="13"/>
  <c r="G231" i="13"/>
  <c r="F231" i="13"/>
  <c r="E231" i="13"/>
  <c r="E233" i="13" s="1"/>
  <c r="D231" i="13"/>
  <c r="H230" i="13"/>
  <c r="G230" i="13"/>
  <c r="F230" i="13"/>
  <c r="E230" i="13"/>
  <c r="D230" i="13"/>
  <c r="H229" i="13"/>
  <c r="G229" i="13"/>
  <c r="F229" i="13"/>
  <c r="E229" i="13"/>
  <c r="D229" i="13"/>
  <c r="H227" i="13"/>
  <c r="G227" i="13"/>
  <c r="F227" i="13"/>
  <c r="E227" i="13"/>
  <c r="D227" i="13"/>
  <c r="H226" i="13"/>
  <c r="G226" i="13"/>
  <c r="F226" i="13"/>
  <c r="F228" i="13" s="1"/>
  <c r="E226" i="13"/>
  <c r="D226" i="13"/>
  <c r="H225" i="13"/>
  <c r="G225" i="13"/>
  <c r="F225" i="13"/>
  <c r="E225" i="13"/>
  <c r="D225" i="13"/>
  <c r="H224" i="13"/>
  <c r="H228" i="13" s="1"/>
  <c r="G224" i="13"/>
  <c r="F224" i="13"/>
  <c r="E224" i="13"/>
  <c r="D224" i="13"/>
  <c r="H223" i="13"/>
  <c r="G223" i="13"/>
  <c r="F223" i="13"/>
  <c r="E223" i="13"/>
  <c r="D223" i="13"/>
  <c r="H221" i="13"/>
  <c r="G221" i="13"/>
  <c r="F221" i="13"/>
  <c r="E221" i="13"/>
  <c r="D221" i="13"/>
  <c r="H220" i="13"/>
  <c r="G220" i="13"/>
  <c r="F220" i="13"/>
  <c r="E220" i="13"/>
  <c r="D220" i="13"/>
  <c r="H219" i="13"/>
  <c r="G219" i="13"/>
  <c r="F219" i="13"/>
  <c r="E219" i="13"/>
  <c r="D219" i="13"/>
  <c r="H218" i="13"/>
  <c r="G218" i="13"/>
  <c r="F218" i="13"/>
  <c r="E218" i="13"/>
  <c r="D218" i="13"/>
  <c r="H217" i="13"/>
  <c r="G217" i="13"/>
  <c r="F217" i="13"/>
  <c r="E217" i="13"/>
  <c r="D217" i="13"/>
  <c r="H216" i="13"/>
  <c r="H222" i="13" s="1"/>
  <c r="G216" i="13"/>
  <c r="F216" i="13"/>
  <c r="F222" i="13" s="1"/>
  <c r="E216" i="13"/>
  <c r="D216" i="13"/>
  <c r="H215" i="13"/>
  <c r="G215" i="13"/>
  <c r="F215" i="13"/>
  <c r="E215" i="13"/>
  <c r="D215" i="13"/>
  <c r="H213" i="13"/>
  <c r="G213" i="13"/>
  <c r="F213" i="13"/>
  <c r="E213" i="13"/>
  <c r="D213" i="13"/>
  <c r="H212" i="13"/>
  <c r="G212" i="13"/>
  <c r="F212" i="13"/>
  <c r="E212" i="13"/>
  <c r="D212" i="13"/>
  <c r="H211" i="13"/>
  <c r="G211" i="13"/>
  <c r="F211" i="13"/>
  <c r="E211" i="13"/>
  <c r="D211" i="13"/>
  <c r="H210" i="13"/>
  <c r="G210" i="13"/>
  <c r="F210" i="13"/>
  <c r="E210" i="13"/>
  <c r="D210" i="13"/>
  <c r="H209" i="13"/>
  <c r="G209" i="13"/>
  <c r="F209" i="13"/>
  <c r="E209" i="13"/>
  <c r="D209" i="13"/>
  <c r="H208" i="13"/>
  <c r="G208" i="13"/>
  <c r="F208" i="13"/>
  <c r="E208" i="13"/>
  <c r="D208" i="13"/>
  <c r="H207" i="13"/>
  <c r="G207" i="13"/>
  <c r="F207" i="13"/>
  <c r="E207" i="13"/>
  <c r="D207" i="13"/>
  <c r="H205" i="13"/>
  <c r="G205" i="13"/>
  <c r="F205" i="13"/>
  <c r="E205" i="13"/>
  <c r="D205" i="13"/>
  <c r="H204" i="13"/>
  <c r="G204" i="13"/>
  <c r="F204" i="13"/>
  <c r="E204" i="13"/>
  <c r="D204" i="13"/>
  <c r="H203" i="13"/>
  <c r="G203" i="13"/>
  <c r="F203" i="13"/>
  <c r="E203" i="13"/>
  <c r="D203" i="13"/>
  <c r="H202" i="13"/>
  <c r="G202" i="13"/>
  <c r="F202" i="13"/>
  <c r="E202" i="13"/>
  <c r="D202" i="13"/>
  <c r="H201" i="13"/>
  <c r="G201" i="13"/>
  <c r="F201" i="13"/>
  <c r="E201" i="13"/>
  <c r="D201" i="13"/>
  <c r="H200" i="13"/>
  <c r="G200" i="13"/>
  <c r="F200" i="13"/>
  <c r="F206" i="13" s="1"/>
  <c r="E200" i="13"/>
  <c r="D200" i="13"/>
  <c r="H199" i="13"/>
  <c r="G199" i="13"/>
  <c r="G206" i="13" s="1"/>
  <c r="F199" i="13"/>
  <c r="E199" i="13"/>
  <c r="D199" i="13"/>
  <c r="H198" i="13"/>
  <c r="G198" i="13"/>
  <c r="F198" i="13"/>
  <c r="E198" i="13"/>
  <c r="D198" i="13"/>
  <c r="H196" i="13"/>
  <c r="G196" i="13"/>
  <c r="F196" i="13"/>
  <c r="E196" i="13"/>
  <c r="D196" i="13"/>
  <c r="H195" i="13"/>
  <c r="G195" i="13"/>
  <c r="F195" i="13"/>
  <c r="E195" i="13"/>
  <c r="D195" i="13"/>
  <c r="H194" i="13"/>
  <c r="G194" i="13"/>
  <c r="F194" i="13"/>
  <c r="E194" i="13"/>
  <c r="D194" i="13"/>
  <c r="H193" i="13"/>
  <c r="G193" i="13"/>
  <c r="F193" i="13"/>
  <c r="E193" i="13"/>
  <c r="D193" i="13"/>
  <c r="H192" i="13"/>
  <c r="G192" i="13"/>
  <c r="F192" i="13"/>
  <c r="E192" i="13"/>
  <c r="D192" i="13"/>
  <c r="H191" i="13"/>
  <c r="G191" i="13"/>
  <c r="F191" i="13"/>
  <c r="E191" i="13"/>
  <c r="D191" i="13"/>
  <c r="H190" i="13"/>
  <c r="G190" i="13"/>
  <c r="F190" i="13"/>
  <c r="E190" i="13"/>
  <c r="D190" i="13"/>
  <c r="H189" i="13"/>
  <c r="G189" i="13"/>
  <c r="F189" i="13"/>
  <c r="E189" i="13"/>
  <c r="D189" i="13"/>
  <c r="H187" i="13"/>
  <c r="G187" i="13"/>
  <c r="F187" i="13"/>
  <c r="E187" i="13"/>
  <c r="D187" i="13"/>
  <c r="H186" i="13"/>
  <c r="G186" i="13"/>
  <c r="F186" i="13"/>
  <c r="E186" i="13"/>
  <c r="D186" i="13"/>
  <c r="H185" i="13"/>
  <c r="G185" i="13"/>
  <c r="F185" i="13"/>
  <c r="E185" i="13"/>
  <c r="D185" i="13"/>
  <c r="H184" i="13"/>
  <c r="G184" i="13"/>
  <c r="F184" i="13"/>
  <c r="E184" i="13"/>
  <c r="D184" i="13"/>
  <c r="H183" i="13"/>
  <c r="G183" i="13"/>
  <c r="F183" i="13"/>
  <c r="E183" i="13"/>
  <c r="D183" i="13"/>
  <c r="H182" i="13"/>
  <c r="G182" i="13"/>
  <c r="F182" i="13"/>
  <c r="E182" i="13"/>
  <c r="D182" i="13"/>
  <c r="H181" i="13"/>
  <c r="G181" i="13"/>
  <c r="F181" i="13"/>
  <c r="E181" i="13"/>
  <c r="D181" i="13"/>
  <c r="H180" i="13"/>
  <c r="G180" i="13"/>
  <c r="F180" i="13"/>
  <c r="E180" i="13"/>
  <c r="D180" i="13"/>
  <c r="H179" i="13"/>
  <c r="G179" i="13"/>
  <c r="F179" i="13"/>
  <c r="F188" i="13" s="1"/>
  <c r="E179" i="13"/>
  <c r="D179" i="13"/>
  <c r="H178" i="13"/>
  <c r="G178" i="13"/>
  <c r="F178" i="13"/>
  <c r="E178" i="13"/>
  <c r="D178" i="13"/>
  <c r="H176" i="13"/>
  <c r="G176" i="13"/>
  <c r="F176" i="13"/>
  <c r="E176" i="13"/>
  <c r="D176" i="13"/>
  <c r="H175" i="13"/>
  <c r="G175" i="13"/>
  <c r="F175" i="13"/>
  <c r="E175" i="13"/>
  <c r="D175" i="13"/>
  <c r="H174" i="13"/>
  <c r="G174" i="13"/>
  <c r="F174" i="13"/>
  <c r="E174" i="13"/>
  <c r="D174" i="13"/>
  <c r="H173" i="13"/>
  <c r="G173" i="13"/>
  <c r="F173" i="13"/>
  <c r="E173" i="13"/>
  <c r="D173" i="13"/>
  <c r="H172" i="13"/>
  <c r="G172" i="13"/>
  <c r="F172" i="13"/>
  <c r="E172" i="13"/>
  <c r="D172" i="13"/>
  <c r="H171" i="13"/>
  <c r="G171" i="13"/>
  <c r="F171" i="13"/>
  <c r="E171" i="13"/>
  <c r="D171" i="13"/>
  <c r="H170" i="13"/>
  <c r="G170" i="13"/>
  <c r="F170" i="13"/>
  <c r="E170" i="13"/>
  <c r="D170" i="13"/>
  <c r="H169" i="13"/>
  <c r="G169" i="13"/>
  <c r="F169" i="13"/>
  <c r="E169" i="13"/>
  <c r="D169" i="13"/>
  <c r="H168" i="13"/>
  <c r="G168" i="13"/>
  <c r="F168" i="13"/>
  <c r="E168" i="13"/>
  <c r="D168" i="13"/>
  <c r="H167" i="13"/>
  <c r="G167" i="13"/>
  <c r="F167" i="13"/>
  <c r="E167" i="13"/>
  <c r="E177" i="13" s="1"/>
  <c r="D167" i="13"/>
  <c r="H166" i="13"/>
  <c r="G166" i="13"/>
  <c r="F166" i="13"/>
  <c r="E166" i="13"/>
  <c r="D166" i="13"/>
  <c r="H165" i="13"/>
  <c r="G165" i="13"/>
  <c r="F165" i="13"/>
  <c r="E165" i="13"/>
  <c r="D165" i="13"/>
  <c r="H163" i="13"/>
  <c r="G163" i="13"/>
  <c r="F163" i="13"/>
  <c r="E163" i="13"/>
  <c r="D163" i="13"/>
  <c r="H162" i="13"/>
  <c r="G162" i="13"/>
  <c r="F162" i="13"/>
  <c r="E162" i="13"/>
  <c r="D162" i="13"/>
  <c r="H161" i="13"/>
  <c r="G161" i="13"/>
  <c r="F161" i="13"/>
  <c r="E161" i="13"/>
  <c r="D161" i="13"/>
  <c r="H160" i="13"/>
  <c r="G160" i="13"/>
  <c r="F160" i="13"/>
  <c r="E160" i="13"/>
  <c r="D160" i="13"/>
  <c r="H159" i="13"/>
  <c r="G159" i="13"/>
  <c r="F159" i="13"/>
  <c r="E159" i="13"/>
  <c r="D159" i="13"/>
  <c r="H157" i="13"/>
  <c r="G157" i="13"/>
  <c r="F157" i="13"/>
  <c r="E157" i="13"/>
  <c r="D157" i="13"/>
  <c r="H156" i="13"/>
  <c r="G156" i="13"/>
  <c r="F156" i="13"/>
  <c r="F158" i="13" s="1"/>
  <c r="E156" i="13"/>
  <c r="D156" i="13"/>
  <c r="H155" i="13"/>
  <c r="G155" i="13"/>
  <c r="G158" i="13" s="1"/>
  <c r="F155" i="13"/>
  <c r="E155" i="13"/>
  <c r="D155" i="13"/>
  <c r="H154" i="13"/>
  <c r="G154" i="13"/>
  <c r="F154" i="13"/>
  <c r="E154" i="13"/>
  <c r="D154" i="13"/>
  <c r="H152" i="13"/>
  <c r="G152" i="13"/>
  <c r="F152" i="13"/>
  <c r="E152" i="13"/>
  <c r="D152" i="13"/>
  <c r="H151" i="13"/>
  <c r="G151" i="13"/>
  <c r="F151" i="13"/>
  <c r="E151" i="13"/>
  <c r="D151" i="13"/>
  <c r="H150" i="13"/>
  <c r="G150" i="13"/>
  <c r="F150" i="13"/>
  <c r="E150" i="13"/>
  <c r="D150" i="13"/>
  <c r="H149" i="13"/>
  <c r="G149" i="13"/>
  <c r="F149" i="13"/>
  <c r="E149" i="13"/>
  <c r="D149" i="13"/>
  <c r="H148" i="13"/>
  <c r="G148" i="13"/>
  <c r="F148" i="13"/>
  <c r="E148" i="13"/>
  <c r="D148" i="13"/>
  <c r="H147" i="13"/>
  <c r="G147" i="13"/>
  <c r="F147" i="13"/>
  <c r="E147" i="13"/>
  <c r="D147" i="13"/>
  <c r="H146" i="13"/>
  <c r="G146" i="13"/>
  <c r="F146" i="13"/>
  <c r="E146" i="13"/>
  <c r="D146" i="13"/>
  <c r="H145" i="13"/>
  <c r="G145" i="13"/>
  <c r="F145" i="13"/>
  <c r="E145" i="13"/>
  <c r="D145" i="13"/>
  <c r="H144" i="13"/>
  <c r="G144" i="13"/>
  <c r="F144" i="13"/>
  <c r="E144" i="13"/>
  <c r="D144" i="13"/>
  <c r="H143" i="13"/>
  <c r="G143" i="13"/>
  <c r="F143" i="13"/>
  <c r="E143" i="13"/>
  <c r="D143" i="13"/>
  <c r="H142" i="13"/>
  <c r="G142" i="13"/>
  <c r="F142" i="13"/>
  <c r="E142" i="13"/>
  <c r="D142" i="13"/>
  <c r="H141" i="13"/>
  <c r="G141" i="13"/>
  <c r="F141" i="13"/>
  <c r="E141" i="13"/>
  <c r="D141" i="13"/>
  <c r="H140" i="13"/>
  <c r="G140" i="13"/>
  <c r="F140" i="13"/>
  <c r="E140" i="13"/>
  <c r="D140" i="13"/>
  <c r="H138" i="13"/>
  <c r="G138" i="13"/>
  <c r="F138" i="13"/>
  <c r="E138" i="13"/>
  <c r="D138" i="13"/>
  <c r="H137" i="13"/>
  <c r="G137" i="13"/>
  <c r="G139" i="13" s="1"/>
  <c r="F137" i="13"/>
  <c r="E137" i="13"/>
  <c r="D137" i="13"/>
  <c r="H136" i="13"/>
  <c r="G136" i="13"/>
  <c r="F136" i="13"/>
  <c r="E136" i="13"/>
  <c r="D136" i="13"/>
  <c r="H135" i="13"/>
  <c r="G135" i="13"/>
  <c r="F135" i="13"/>
  <c r="E135" i="13"/>
  <c r="D135" i="13"/>
  <c r="H134" i="13"/>
  <c r="G134" i="13"/>
  <c r="F134" i="13"/>
  <c r="F139" i="13" s="1"/>
  <c r="E134" i="13"/>
  <c r="D134" i="13"/>
  <c r="H133" i="13"/>
  <c r="G133" i="13"/>
  <c r="F133" i="13"/>
  <c r="E133" i="13"/>
  <c r="D133" i="13"/>
  <c r="H131" i="13"/>
  <c r="G131" i="13"/>
  <c r="F131" i="13"/>
  <c r="E131" i="13"/>
  <c r="D131" i="13"/>
  <c r="H130" i="13"/>
  <c r="H132" i="13" s="1"/>
  <c r="G130" i="13"/>
  <c r="F130" i="13"/>
  <c r="E130" i="13"/>
  <c r="D130" i="13"/>
  <c r="H129" i="13"/>
  <c r="G129" i="13"/>
  <c r="F129" i="13"/>
  <c r="E129" i="13"/>
  <c r="D129" i="13"/>
  <c r="H128" i="13"/>
  <c r="G128" i="13"/>
  <c r="F128" i="13"/>
  <c r="F132" i="13" s="1"/>
  <c r="E128" i="13"/>
  <c r="D128" i="13"/>
  <c r="H127" i="13"/>
  <c r="G127" i="13"/>
  <c r="F127" i="13"/>
  <c r="E127" i="13"/>
  <c r="D127" i="13"/>
  <c r="H125" i="13"/>
  <c r="G125" i="13"/>
  <c r="F125" i="13"/>
  <c r="E125" i="13"/>
  <c r="D125" i="13"/>
  <c r="H124" i="13"/>
  <c r="G124" i="13"/>
  <c r="F124" i="13"/>
  <c r="E124" i="13"/>
  <c r="D124" i="13"/>
  <c r="H123" i="13"/>
  <c r="G123" i="13"/>
  <c r="F123" i="13"/>
  <c r="E123" i="13"/>
  <c r="D123" i="13"/>
  <c r="H122" i="13"/>
  <c r="G122" i="13"/>
  <c r="F122" i="13"/>
  <c r="E122" i="13"/>
  <c r="D122" i="13"/>
  <c r="H121" i="13"/>
  <c r="G121" i="13"/>
  <c r="F121" i="13"/>
  <c r="E121" i="13"/>
  <c r="D121" i="13"/>
  <c r="H120" i="13"/>
  <c r="G120" i="13"/>
  <c r="F120" i="13"/>
  <c r="E120" i="13"/>
  <c r="D120" i="13"/>
  <c r="H119" i="13"/>
  <c r="G119" i="13"/>
  <c r="F119" i="13"/>
  <c r="E119" i="13"/>
  <c r="D119" i="13"/>
  <c r="H118" i="13"/>
  <c r="G118" i="13"/>
  <c r="F118" i="13"/>
  <c r="E118" i="13"/>
  <c r="D118" i="13"/>
  <c r="H117" i="13"/>
  <c r="G117" i="13"/>
  <c r="F117" i="13"/>
  <c r="E117" i="13"/>
  <c r="D117" i="13"/>
  <c r="H116" i="13"/>
  <c r="G116" i="13"/>
  <c r="F116" i="13"/>
  <c r="E116" i="13"/>
  <c r="D116" i="13"/>
  <c r="H115" i="13"/>
  <c r="G115" i="13"/>
  <c r="F115" i="13"/>
  <c r="E115" i="13"/>
  <c r="D115" i="13"/>
  <c r="H114" i="13"/>
  <c r="G114" i="13"/>
  <c r="F114" i="13"/>
  <c r="E114" i="13"/>
  <c r="D114" i="13"/>
  <c r="H113" i="13"/>
  <c r="G113" i="13"/>
  <c r="F113" i="13"/>
  <c r="E113" i="13"/>
  <c r="D113" i="13"/>
  <c r="H112" i="13"/>
  <c r="G112" i="13"/>
  <c r="F112" i="13"/>
  <c r="E112" i="13"/>
  <c r="D112" i="13"/>
  <c r="H111" i="13"/>
  <c r="G111" i="13"/>
  <c r="F111" i="13"/>
  <c r="E111" i="13"/>
  <c r="D111" i="13"/>
  <c r="H110" i="13"/>
  <c r="G110" i="13"/>
  <c r="F110" i="13"/>
  <c r="E110" i="13"/>
  <c r="D110" i="13"/>
  <c r="H109" i="13"/>
  <c r="G109" i="13"/>
  <c r="F109" i="13"/>
  <c r="E109" i="13"/>
  <c r="D109" i="13"/>
  <c r="H108" i="13"/>
  <c r="G108" i="13"/>
  <c r="F108" i="13"/>
  <c r="E108" i="13"/>
  <c r="D108" i="13"/>
  <c r="H107" i="13"/>
  <c r="G107" i="13"/>
  <c r="F107" i="13"/>
  <c r="E107" i="13"/>
  <c r="D107" i="13"/>
  <c r="H106" i="13"/>
  <c r="G106" i="13"/>
  <c r="F106" i="13"/>
  <c r="E106" i="13"/>
  <c r="D106" i="13"/>
  <c r="H105" i="13"/>
  <c r="G105" i="13"/>
  <c r="F105" i="13"/>
  <c r="E105" i="13"/>
  <c r="D105" i="13"/>
  <c r="H104" i="13"/>
  <c r="G104" i="13"/>
  <c r="F104" i="13"/>
  <c r="E104" i="13"/>
  <c r="D104" i="13"/>
  <c r="H103" i="13"/>
  <c r="G103" i="13"/>
  <c r="F103" i="13"/>
  <c r="E103" i="13"/>
  <c r="D103" i="13"/>
  <c r="H102" i="13"/>
  <c r="G102" i="13"/>
  <c r="F102" i="13"/>
  <c r="E102" i="13"/>
  <c r="D102" i="13"/>
  <c r="H101" i="13"/>
  <c r="G101" i="13"/>
  <c r="F101" i="13"/>
  <c r="E101" i="13"/>
  <c r="D101" i="13"/>
  <c r="H100" i="13"/>
  <c r="G100" i="13"/>
  <c r="F100" i="13"/>
  <c r="E100" i="13"/>
  <c r="D100" i="13"/>
  <c r="H99" i="13"/>
  <c r="G99" i="13"/>
  <c r="F99" i="13"/>
  <c r="E99" i="13"/>
  <c r="D99" i="13"/>
  <c r="H98" i="13"/>
  <c r="G98" i="13"/>
  <c r="F98" i="13"/>
  <c r="E98" i="13"/>
  <c r="D98" i="13"/>
  <c r="H97" i="13"/>
  <c r="G97" i="13"/>
  <c r="F97" i="13"/>
  <c r="E97" i="13"/>
  <c r="D97" i="13"/>
  <c r="H96" i="13"/>
  <c r="G96" i="13"/>
  <c r="F96" i="13"/>
  <c r="E96" i="13"/>
  <c r="D96" i="13"/>
  <c r="H95" i="13"/>
  <c r="G95" i="13"/>
  <c r="F95" i="13"/>
  <c r="E95" i="13"/>
  <c r="D95" i="13"/>
  <c r="H94" i="13"/>
  <c r="G94" i="13"/>
  <c r="F94" i="13"/>
  <c r="E94" i="13"/>
  <c r="D94" i="13"/>
  <c r="H93" i="13"/>
  <c r="G93" i="13"/>
  <c r="F93" i="13"/>
  <c r="E93" i="13"/>
  <c r="D93" i="13"/>
  <c r="H92" i="13"/>
  <c r="G92" i="13"/>
  <c r="F92" i="13"/>
  <c r="E92" i="13"/>
  <c r="D92" i="13"/>
  <c r="H91" i="13"/>
  <c r="G91" i="13"/>
  <c r="F91" i="13"/>
  <c r="E91" i="13"/>
  <c r="D91" i="13"/>
  <c r="H90" i="13"/>
  <c r="G90" i="13"/>
  <c r="F90" i="13"/>
  <c r="E90" i="13"/>
  <c r="D90" i="13"/>
  <c r="H89" i="13"/>
  <c r="H18" i="13" s="1"/>
  <c r="G89" i="13"/>
  <c r="F89" i="13"/>
  <c r="E89" i="13"/>
  <c r="D89" i="13"/>
  <c r="H88" i="13"/>
  <c r="G88" i="13"/>
  <c r="F88" i="13"/>
  <c r="E88" i="13"/>
  <c r="D88" i="13"/>
  <c r="H87" i="13"/>
  <c r="G87" i="13"/>
  <c r="F87" i="13"/>
  <c r="E87" i="13"/>
  <c r="D87" i="13"/>
  <c r="H86" i="13"/>
  <c r="G86" i="13"/>
  <c r="F86" i="13"/>
  <c r="E86" i="13"/>
  <c r="D86" i="13"/>
  <c r="H85" i="13"/>
  <c r="G85" i="13"/>
  <c r="F85" i="13"/>
  <c r="E85" i="13"/>
  <c r="D85" i="13"/>
  <c r="H84" i="13"/>
  <c r="G84" i="13"/>
  <c r="F84" i="13"/>
  <c r="E84" i="13"/>
  <c r="D84" i="13"/>
  <c r="H83" i="13"/>
  <c r="G83" i="13"/>
  <c r="F83" i="13"/>
  <c r="E83" i="13"/>
  <c r="D83" i="13"/>
  <c r="H82" i="13"/>
  <c r="G82" i="13"/>
  <c r="F82" i="13"/>
  <c r="E82" i="13"/>
  <c r="D82" i="13"/>
  <c r="H81" i="13"/>
  <c r="G81" i="13"/>
  <c r="F81" i="13"/>
  <c r="E81" i="13"/>
  <c r="D81" i="13"/>
  <c r="H80" i="13"/>
  <c r="G80" i="13"/>
  <c r="F80" i="13"/>
  <c r="E80" i="13"/>
  <c r="D80" i="13"/>
  <c r="H79" i="13"/>
  <c r="G79" i="13"/>
  <c r="F79" i="13"/>
  <c r="E79" i="13"/>
  <c r="D79" i="13"/>
  <c r="H78" i="13"/>
  <c r="G78" i="13"/>
  <c r="F78" i="13"/>
  <c r="E78" i="13"/>
  <c r="D78" i="13"/>
  <c r="H77" i="13"/>
  <c r="G77" i="13"/>
  <c r="F77" i="13"/>
  <c r="E77" i="13"/>
  <c r="D77" i="13"/>
  <c r="H76" i="13"/>
  <c r="G76" i="13"/>
  <c r="F76" i="13"/>
  <c r="E76" i="13"/>
  <c r="D76" i="13"/>
  <c r="H75" i="13"/>
  <c r="G75" i="13"/>
  <c r="F75" i="13"/>
  <c r="E75" i="13"/>
  <c r="D75" i="13"/>
  <c r="H74" i="13"/>
  <c r="G74" i="13"/>
  <c r="F74" i="13"/>
  <c r="E74" i="13"/>
  <c r="D74" i="13"/>
  <c r="H73" i="13"/>
  <c r="G73" i="13"/>
  <c r="F73" i="13"/>
  <c r="E73" i="13"/>
  <c r="D73" i="13"/>
  <c r="H72" i="13"/>
  <c r="G72" i="13"/>
  <c r="F72" i="13"/>
  <c r="E72" i="13"/>
  <c r="D72" i="13"/>
  <c r="H71" i="13"/>
  <c r="G71" i="13"/>
  <c r="F71" i="13"/>
  <c r="E71" i="13"/>
  <c r="D71" i="13"/>
  <c r="H70" i="13"/>
  <c r="G70" i="13"/>
  <c r="F70" i="13"/>
  <c r="E70" i="13"/>
  <c r="D70" i="13"/>
  <c r="H69" i="13"/>
  <c r="G69" i="13"/>
  <c r="F69" i="13"/>
  <c r="E69" i="13"/>
  <c r="D69" i="13"/>
  <c r="H68" i="13"/>
  <c r="G68" i="13"/>
  <c r="F68" i="13"/>
  <c r="E68" i="13"/>
  <c r="D68" i="13"/>
  <c r="H67" i="13"/>
  <c r="G67" i="13"/>
  <c r="F67" i="13"/>
  <c r="E67" i="13"/>
  <c r="D67" i="13"/>
  <c r="H66" i="13"/>
  <c r="G66" i="13"/>
  <c r="F66" i="13"/>
  <c r="E66" i="13"/>
  <c r="D66" i="13"/>
  <c r="H65" i="13"/>
  <c r="G65" i="13"/>
  <c r="F65" i="13"/>
  <c r="E65" i="13"/>
  <c r="D65" i="13"/>
  <c r="H64" i="13"/>
  <c r="G64" i="13"/>
  <c r="F64" i="13"/>
  <c r="E64" i="13"/>
  <c r="D64" i="13"/>
  <c r="H63" i="13"/>
  <c r="G63" i="13"/>
  <c r="F63" i="13"/>
  <c r="E63" i="13"/>
  <c r="D63" i="13"/>
  <c r="H62" i="13"/>
  <c r="G62" i="13"/>
  <c r="F62" i="13"/>
  <c r="E62" i="13"/>
  <c r="D62" i="13"/>
  <c r="H61" i="13"/>
  <c r="G61" i="13"/>
  <c r="F61" i="13"/>
  <c r="E61" i="13"/>
  <c r="D61" i="13"/>
  <c r="H60" i="13"/>
  <c r="G60" i="13"/>
  <c r="F60" i="13"/>
  <c r="E60" i="13"/>
  <c r="D60" i="13"/>
  <c r="H59" i="13"/>
  <c r="G59" i="13"/>
  <c r="F59" i="13"/>
  <c r="E59" i="13"/>
  <c r="D59" i="13"/>
  <c r="H58" i="13"/>
  <c r="G58" i="13"/>
  <c r="F58" i="13"/>
  <c r="E58" i="13"/>
  <c r="D58" i="13"/>
  <c r="H57" i="13"/>
  <c r="G57" i="13"/>
  <c r="F57" i="13"/>
  <c r="E57" i="13"/>
  <c r="D57" i="13"/>
  <c r="H55" i="13"/>
  <c r="G55" i="13"/>
  <c r="F55" i="13"/>
  <c r="E55" i="13"/>
  <c r="D55" i="13"/>
  <c r="H54" i="13"/>
  <c r="G54" i="13"/>
  <c r="F54" i="13"/>
  <c r="E54" i="13"/>
  <c r="D54" i="13"/>
  <c r="H53" i="13"/>
  <c r="G53" i="13"/>
  <c r="F53" i="13"/>
  <c r="E53" i="13"/>
  <c r="D53" i="13"/>
  <c r="H52" i="13"/>
  <c r="G52" i="13"/>
  <c r="F52" i="13"/>
  <c r="E52" i="13"/>
  <c r="D52" i="13"/>
  <c r="H51" i="13"/>
  <c r="G51" i="13"/>
  <c r="F51" i="13"/>
  <c r="E51" i="13"/>
  <c r="D51" i="13"/>
  <c r="H50" i="13"/>
  <c r="G50" i="13"/>
  <c r="F50" i="13"/>
  <c r="E50" i="13"/>
  <c r="D50" i="13"/>
  <c r="H49" i="13"/>
  <c r="G49" i="13"/>
  <c r="F49" i="13"/>
  <c r="E49" i="13"/>
  <c r="D49" i="13"/>
  <c r="H48" i="13"/>
  <c r="G48" i="13"/>
  <c r="F48" i="13"/>
  <c r="E48" i="13"/>
  <c r="D48" i="13"/>
  <c r="H47" i="13"/>
  <c r="G47" i="13"/>
  <c r="F47" i="13"/>
  <c r="E47" i="13"/>
  <c r="D47" i="13"/>
  <c r="H46" i="13"/>
  <c r="G46" i="13"/>
  <c r="F46" i="13"/>
  <c r="E46" i="13"/>
  <c r="D46" i="13"/>
  <c r="H45" i="13"/>
  <c r="G45" i="13"/>
  <c r="F45" i="13"/>
  <c r="E45" i="13"/>
  <c r="D45" i="13"/>
  <c r="H44" i="13"/>
  <c r="G44" i="13"/>
  <c r="F44" i="13"/>
  <c r="E44" i="13"/>
  <c r="E5" i="13" s="1"/>
  <c r="D44" i="13"/>
  <c r="H43" i="13"/>
  <c r="G43" i="13"/>
  <c r="F43" i="13"/>
  <c r="E43" i="13"/>
  <c r="D43" i="13"/>
  <c r="H41" i="13"/>
  <c r="G41" i="13"/>
  <c r="F41" i="13"/>
  <c r="E41" i="13"/>
  <c r="D41" i="13"/>
  <c r="H40" i="13"/>
  <c r="G40" i="13"/>
  <c r="F40" i="13"/>
  <c r="E40" i="13"/>
  <c r="D40" i="13"/>
  <c r="H39" i="13"/>
  <c r="G39" i="13"/>
  <c r="F39" i="13"/>
  <c r="E39" i="13"/>
  <c r="D39" i="13"/>
  <c r="H38" i="13"/>
  <c r="G38" i="13"/>
  <c r="G15" i="13" s="1"/>
  <c r="F38" i="13"/>
  <c r="E38" i="13"/>
  <c r="D38" i="13"/>
  <c r="H37" i="13"/>
  <c r="G37" i="13"/>
  <c r="F37" i="13"/>
  <c r="E37" i="13"/>
  <c r="D37" i="13"/>
  <c r="H36" i="13"/>
  <c r="G36" i="13"/>
  <c r="F36" i="13"/>
  <c r="E36" i="13"/>
  <c r="D36" i="13"/>
  <c r="H35" i="13"/>
  <c r="G35" i="13"/>
  <c r="F35" i="13"/>
  <c r="E35" i="13"/>
  <c r="D35" i="13"/>
  <c r="H34" i="13"/>
  <c r="G34" i="13"/>
  <c r="F34" i="13"/>
  <c r="E34" i="13"/>
  <c r="D34" i="13"/>
  <c r="H33" i="13"/>
  <c r="G33" i="13"/>
  <c r="F33" i="13"/>
  <c r="E33" i="13"/>
  <c r="D33" i="13"/>
  <c r="H32" i="13"/>
  <c r="G32" i="13"/>
  <c r="F32" i="13"/>
  <c r="E32" i="13"/>
  <c r="D32" i="13"/>
  <c r="H31" i="13"/>
  <c r="H6" i="13" s="1"/>
  <c r="G31" i="13"/>
  <c r="F31" i="13"/>
  <c r="E31" i="13"/>
  <c r="D31" i="13"/>
  <c r="H30" i="13"/>
  <c r="G30" i="13"/>
  <c r="F30" i="13"/>
  <c r="E30" i="13"/>
  <c r="D30" i="13"/>
  <c r="H28" i="13"/>
  <c r="G28" i="13"/>
  <c r="F28" i="13"/>
  <c r="D28" i="13" s="1"/>
  <c r="E28" i="13"/>
  <c r="H27" i="13"/>
  <c r="G27" i="13"/>
  <c r="F27" i="13"/>
  <c r="E27" i="13"/>
  <c r="H26" i="13"/>
  <c r="G26" i="13"/>
  <c r="F26" i="13"/>
  <c r="D26" i="13" s="1"/>
  <c r="E26" i="13"/>
  <c r="H25" i="13"/>
  <c r="G25" i="13"/>
  <c r="F25" i="13"/>
  <c r="E25" i="13"/>
  <c r="H24" i="13"/>
  <c r="G24" i="13"/>
  <c r="F24" i="13"/>
  <c r="E24" i="13"/>
  <c r="H23" i="13"/>
  <c r="G23" i="13"/>
  <c r="F23" i="13"/>
  <c r="E23" i="13"/>
  <c r="H22" i="13"/>
  <c r="G22" i="13"/>
  <c r="F22" i="13"/>
  <c r="D22" i="13" s="1"/>
  <c r="E22" i="13"/>
  <c r="H21" i="13"/>
  <c r="G21" i="13"/>
  <c r="F21" i="13"/>
  <c r="E21" i="13"/>
  <c r="H20" i="13"/>
  <c r="G20" i="13"/>
  <c r="F20" i="13"/>
  <c r="E20" i="13"/>
  <c r="E17" i="13"/>
  <c r="H12" i="13"/>
  <c r="G12" i="13"/>
  <c r="F12" i="13"/>
  <c r="E12" i="13"/>
  <c r="G11" i="13"/>
  <c r="E11" i="13"/>
  <c r="F8" i="13"/>
  <c r="H4" i="13"/>
  <c r="G4" i="13"/>
  <c r="F4" i="13"/>
  <c r="E4" i="13"/>
  <c r="H368" i="12"/>
  <c r="G368" i="12"/>
  <c r="F368" i="12"/>
  <c r="E368" i="12"/>
  <c r="D368" i="12"/>
  <c r="H367" i="12"/>
  <c r="G367" i="12"/>
  <c r="F367" i="12"/>
  <c r="E367" i="12"/>
  <c r="D367" i="12"/>
  <c r="H366" i="12"/>
  <c r="G366" i="12"/>
  <c r="F366" i="12"/>
  <c r="E366" i="12"/>
  <c r="D366" i="12"/>
  <c r="H365" i="12"/>
  <c r="G365" i="12"/>
  <c r="F365" i="12"/>
  <c r="E365" i="12"/>
  <c r="D365" i="12"/>
  <c r="H363" i="12"/>
  <c r="G363" i="12"/>
  <c r="F363" i="12"/>
  <c r="E363" i="12"/>
  <c r="D363" i="12"/>
  <c r="H362" i="12"/>
  <c r="H364" i="12" s="1"/>
  <c r="G362" i="12"/>
  <c r="F362" i="12"/>
  <c r="F364" i="12" s="1"/>
  <c r="E362" i="12"/>
  <c r="D362" i="12"/>
  <c r="H361" i="12"/>
  <c r="G361" i="12"/>
  <c r="F361" i="12"/>
  <c r="E361" i="12"/>
  <c r="D361" i="12"/>
  <c r="H360" i="12"/>
  <c r="H359" i="12"/>
  <c r="G359" i="12"/>
  <c r="G360" i="12" s="1"/>
  <c r="F359" i="12"/>
  <c r="F360" i="12" s="1"/>
  <c r="E359" i="12"/>
  <c r="E360" i="12" s="1"/>
  <c r="D359" i="12"/>
  <c r="H358" i="12"/>
  <c r="G358" i="12"/>
  <c r="F358" i="12"/>
  <c r="E358" i="12"/>
  <c r="D358" i="12"/>
  <c r="H356" i="12"/>
  <c r="G356" i="12"/>
  <c r="F356" i="12"/>
  <c r="E356" i="12"/>
  <c r="D356" i="12"/>
  <c r="H355" i="12"/>
  <c r="G355" i="12"/>
  <c r="G357" i="12" s="1"/>
  <c r="F355" i="12"/>
  <c r="E355" i="12"/>
  <c r="E357" i="12" s="1"/>
  <c r="D355" i="12"/>
  <c r="H354" i="12"/>
  <c r="G354" i="12"/>
  <c r="F354" i="12"/>
  <c r="E354" i="12"/>
  <c r="D354" i="12"/>
  <c r="H352" i="12"/>
  <c r="H353" i="12" s="1"/>
  <c r="G352" i="12"/>
  <c r="G353" i="12" s="1"/>
  <c r="F352" i="12"/>
  <c r="F353" i="12" s="1"/>
  <c r="E352" i="12"/>
  <c r="E353" i="12" s="1"/>
  <c r="D353" i="12" s="1"/>
  <c r="D352" i="12"/>
  <c r="H351" i="12"/>
  <c r="G351" i="12"/>
  <c r="F351" i="12"/>
  <c r="E351" i="12"/>
  <c r="D351" i="12"/>
  <c r="H349" i="12"/>
  <c r="G349" i="12"/>
  <c r="F349" i="12"/>
  <c r="E349" i="12"/>
  <c r="D349" i="12"/>
  <c r="H348" i="12"/>
  <c r="H350" i="12" s="1"/>
  <c r="G348" i="12"/>
  <c r="F348" i="12"/>
  <c r="F350" i="12" s="1"/>
  <c r="E348" i="12"/>
  <c r="D348" i="12"/>
  <c r="H347" i="12"/>
  <c r="G347" i="12"/>
  <c r="F347" i="12"/>
  <c r="E347" i="12"/>
  <c r="D347" i="12"/>
  <c r="H345" i="12"/>
  <c r="G345" i="12"/>
  <c r="F345" i="12"/>
  <c r="E345" i="12"/>
  <c r="D345" i="12"/>
  <c r="H344" i="12"/>
  <c r="G344" i="12"/>
  <c r="G346" i="12" s="1"/>
  <c r="F344" i="12"/>
  <c r="E344" i="12"/>
  <c r="E346" i="12" s="1"/>
  <c r="D344" i="12"/>
  <c r="H343" i="12"/>
  <c r="G343" i="12"/>
  <c r="F343" i="12"/>
  <c r="E343" i="12"/>
  <c r="D343" i="12"/>
  <c r="H341" i="12"/>
  <c r="G341" i="12"/>
  <c r="F341" i="12"/>
  <c r="E341" i="12"/>
  <c r="D341" i="12"/>
  <c r="H340" i="12"/>
  <c r="H342" i="12" s="1"/>
  <c r="G340" i="12"/>
  <c r="F340" i="12"/>
  <c r="F342" i="12" s="1"/>
  <c r="E340" i="12"/>
  <c r="D340" i="12"/>
  <c r="H339" i="12"/>
  <c r="G339" i="12"/>
  <c r="F339" i="12"/>
  <c r="E339" i="12"/>
  <c r="D339" i="12"/>
  <c r="H337" i="12"/>
  <c r="G337" i="12"/>
  <c r="F337" i="12"/>
  <c r="E337" i="12"/>
  <c r="D337" i="12"/>
  <c r="H336" i="12"/>
  <c r="G336" i="12"/>
  <c r="F336" i="12"/>
  <c r="E336" i="12"/>
  <c r="D336" i="12"/>
  <c r="H335" i="12"/>
  <c r="G335" i="12"/>
  <c r="F335" i="12"/>
  <c r="E335" i="12"/>
  <c r="D335" i="12"/>
  <c r="H334" i="12"/>
  <c r="G334" i="12"/>
  <c r="F334" i="12"/>
  <c r="E334" i="12"/>
  <c r="D334" i="12"/>
  <c r="H333" i="12"/>
  <c r="G333" i="12"/>
  <c r="F333" i="12"/>
  <c r="E333" i="12"/>
  <c r="D333" i="12"/>
  <c r="H332" i="12"/>
  <c r="G332" i="12"/>
  <c r="F332" i="12"/>
  <c r="E332" i="12"/>
  <c r="D332" i="12"/>
  <c r="H330" i="12"/>
  <c r="G330" i="12"/>
  <c r="F330" i="12"/>
  <c r="E330" i="12"/>
  <c r="D330" i="12"/>
  <c r="H329" i="12"/>
  <c r="G329" i="12"/>
  <c r="G331" i="12" s="1"/>
  <c r="F329" i="12"/>
  <c r="E329" i="12"/>
  <c r="E331" i="12" s="1"/>
  <c r="D329" i="12"/>
  <c r="H328" i="12"/>
  <c r="G328" i="12"/>
  <c r="F328" i="12"/>
  <c r="E328" i="12"/>
  <c r="D328" i="12"/>
  <c r="H326" i="12"/>
  <c r="G326" i="12"/>
  <c r="F326" i="12"/>
  <c r="E326" i="12"/>
  <c r="D326" i="12"/>
  <c r="H325" i="12"/>
  <c r="H327" i="12" s="1"/>
  <c r="G325" i="12"/>
  <c r="F325" i="12"/>
  <c r="F327" i="12" s="1"/>
  <c r="E325" i="12"/>
  <c r="D325" i="12"/>
  <c r="H324" i="12"/>
  <c r="G324" i="12"/>
  <c r="F324" i="12"/>
  <c r="E324" i="12"/>
  <c r="D324" i="12"/>
  <c r="H322" i="12"/>
  <c r="G322" i="12"/>
  <c r="F322" i="12"/>
  <c r="E322" i="12"/>
  <c r="D322" i="12"/>
  <c r="H321" i="12"/>
  <c r="G321" i="12"/>
  <c r="F321" i="12"/>
  <c r="E321" i="12"/>
  <c r="D321" i="12"/>
  <c r="H320" i="12"/>
  <c r="G320" i="12"/>
  <c r="F320" i="12"/>
  <c r="E320" i="12"/>
  <c r="D320" i="12"/>
  <c r="H319" i="12"/>
  <c r="G319" i="12"/>
  <c r="F319" i="12"/>
  <c r="E319" i="12"/>
  <c r="D319" i="12"/>
  <c r="H318" i="12"/>
  <c r="G318" i="12"/>
  <c r="F318" i="12"/>
  <c r="E318" i="12"/>
  <c r="D318" i="12"/>
  <c r="H316" i="12"/>
  <c r="G316" i="12"/>
  <c r="F316" i="12"/>
  <c r="E316" i="12"/>
  <c r="D316" i="12"/>
  <c r="H315" i="12"/>
  <c r="G315" i="12"/>
  <c r="G317" i="12" s="1"/>
  <c r="F315" i="12"/>
  <c r="E315" i="12"/>
  <c r="E317" i="12" s="1"/>
  <c r="D315" i="12"/>
  <c r="H314" i="12"/>
  <c r="G314" i="12"/>
  <c r="F314" i="12"/>
  <c r="E314" i="12"/>
  <c r="D314" i="12"/>
  <c r="H312" i="12"/>
  <c r="G312" i="12"/>
  <c r="F312" i="12"/>
  <c r="E312" i="12"/>
  <c r="D312" i="12"/>
  <c r="H311" i="12"/>
  <c r="G311" i="12"/>
  <c r="F311" i="12"/>
  <c r="E311" i="12"/>
  <c r="D311" i="12"/>
  <c r="H310" i="12"/>
  <c r="G310" i="12"/>
  <c r="F310" i="12"/>
  <c r="E310" i="12"/>
  <c r="D310" i="12"/>
  <c r="H309" i="12"/>
  <c r="G309" i="12"/>
  <c r="F309" i="12"/>
  <c r="E309" i="12"/>
  <c r="D309" i="12"/>
  <c r="H308" i="12"/>
  <c r="G308" i="12"/>
  <c r="F308" i="12"/>
  <c r="E308" i="12"/>
  <c r="D308" i="12"/>
  <c r="H306" i="12"/>
  <c r="G306" i="12"/>
  <c r="F306" i="12"/>
  <c r="E306" i="12"/>
  <c r="E307" i="12" s="1"/>
  <c r="D306" i="12"/>
  <c r="H305" i="12"/>
  <c r="H307" i="12" s="1"/>
  <c r="G305" i="12"/>
  <c r="F305" i="12"/>
  <c r="F307" i="12" s="1"/>
  <c r="E305" i="12"/>
  <c r="D305" i="12"/>
  <c r="H304" i="12"/>
  <c r="G304" i="12"/>
  <c r="F304" i="12"/>
  <c r="E304" i="12"/>
  <c r="D304" i="12"/>
  <c r="H302" i="12"/>
  <c r="G302" i="12"/>
  <c r="F302" i="12"/>
  <c r="E302" i="12"/>
  <c r="D302" i="12"/>
  <c r="H301" i="12"/>
  <c r="G301" i="12"/>
  <c r="G303" i="12" s="1"/>
  <c r="F301" i="12"/>
  <c r="E301" i="12"/>
  <c r="E303" i="12" s="1"/>
  <c r="D301" i="12"/>
  <c r="H300" i="12"/>
  <c r="G300" i="12"/>
  <c r="F300" i="12"/>
  <c r="E300" i="12"/>
  <c r="D300" i="12"/>
  <c r="H299" i="12"/>
  <c r="G299" i="12"/>
  <c r="F299" i="12"/>
  <c r="E299" i="12"/>
  <c r="D299" i="12"/>
  <c r="H297" i="12"/>
  <c r="G297" i="12"/>
  <c r="F297" i="12"/>
  <c r="E297" i="12"/>
  <c r="D297" i="12"/>
  <c r="H296" i="12"/>
  <c r="G296" i="12"/>
  <c r="F296" i="12"/>
  <c r="E296" i="12"/>
  <c r="D296" i="12"/>
  <c r="H295" i="12"/>
  <c r="G295" i="12"/>
  <c r="F295" i="12"/>
  <c r="E295" i="12"/>
  <c r="D295" i="12"/>
  <c r="H293" i="12"/>
  <c r="G293" i="12"/>
  <c r="F293" i="12"/>
  <c r="E293" i="12"/>
  <c r="D293" i="12"/>
  <c r="H292" i="12"/>
  <c r="G292" i="12"/>
  <c r="F292" i="12"/>
  <c r="E292" i="12"/>
  <c r="D292" i="12"/>
  <c r="H291" i="12"/>
  <c r="G291" i="12"/>
  <c r="F291" i="12"/>
  <c r="E291" i="12"/>
  <c r="D291" i="12"/>
  <c r="H290" i="12"/>
  <c r="G290" i="12"/>
  <c r="F290" i="12"/>
  <c r="E290" i="12"/>
  <c r="D290" i="12"/>
  <c r="H289" i="12"/>
  <c r="G289" i="12"/>
  <c r="F289" i="12"/>
  <c r="E289" i="12"/>
  <c r="D289" i="12"/>
  <c r="H288" i="12"/>
  <c r="G288" i="12"/>
  <c r="F288" i="12"/>
  <c r="F294" i="12" s="1"/>
  <c r="E288" i="12"/>
  <c r="D288" i="12"/>
  <c r="H287" i="12"/>
  <c r="G287" i="12"/>
  <c r="F287" i="12"/>
  <c r="E287" i="12"/>
  <c r="D287" i="12"/>
  <c r="H285" i="12"/>
  <c r="G285" i="12"/>
  <c r="F285" i="12"/>
  <c r="E285" i="12"/>
  <c r="D285" i="12"/>
  <c r="H284" i="12"/>
  <c r="G284" i="12"/>
  <c r="F284" i="12"/>
  <c r="E284" i="12"/>
  <c r="D284" i="12"/>
  <c r="H283" i="12"/>
  <c r="G283" i="12"/>
  <c r="F283" i="12"/>
  <c r="E283" i="12"/>
  <c r="D283" i="12"/>
  <c r="H282" i="12"/>
  <c r="G282" i="12"/>
  <c r="F282" i="12"/>
  <c r="E282" i="12"/>
  <c r="D282" i="12"/>
  <c r="H281" i="12"/>
  <c r="G281" i="12"/>
  <c r="F281" i="12"/>
  <c r="E281" i="12"/>
  <c r="D281" i="12"/>
  <c r="H280" i="12"/>
  <c r="G280" i="12"/>
  <c r="F280" i="12"/>
  <c r="E280" i="12"/>
  <c r="D280" i="12"/>
  <c r="H279" i="12"/>
  <c r="G279" i="12"/>
  <c r="F279" i="12"/>
  <c r="E279" i="12"/>
  <c r="D279" i="12"/>
  <c r="H277" i="12"/>
  <c r="G277" i="12"/>
  <c r="F277" i="12"/>
  <c r="E277" i="12"/>
  <c r="D277" i="12"/>
  <c r="H276" i="12"/>
  <c r="G276" i="12"/>
  <c r="F276" i="12"/>
  <c r="E276" i="12"/>
  <c r="D276" i="12"/>
  <c r="H275" i="12"/>
  <c r="G275" i="12"/>
  <c r="F275" i="12"/>
  <c r="E275" i="12"/>
  <c r="D275" i="12"/>
  <c r="H274" i="12"/>
  <c r="G274" i="12"/>
  <c r="F274" i="12"/>
  <c r="F278" i="12" s="1"/>
  <c r="E274" i="12"/>
  <c r="D274" i="12"/>
  <c r="H273" i="12"/>
  <c r="G273" i="12"/>
  <c r="F273" i="12"/>
  <c r="E273" i="12"/>
  <c r="D273" i="12"/>
  <c r="H271" i="12"/>
  <c r="G271" i="12"/>
  <c r="F271" i="12"/>
  <c r="E271" i="12"/>
  <c r="D271" i="12"/>
  <c r="H270" i="12"/>
  <c r="G270" i="12"/>
  <c r="F270" i="12"/>
  <c r="E270" i="12"/>
  <c r="D270" i="12"/>
  <c r="H269" i="12"/>
  <c r="G269" i="12"/>
  <c r="F269" i="12"/>
  <c r="E269" i="12"/>
  <c r="D269" i="12"/>
  <c r="H268" i="12"/>
  <c r="G268" i="12"/>
  <c r="F268" i="12"/>
  <c r="E268" i="12"/>
  <c r="D268" i="12"/>
  <c r="H267" i="12"/>
  <c r="G267" i="12"/>
  <c r="F267" i="12"/>
  <c r="E267" i="12"/>
  <c r="D267" i="12"/>
  <c r="H266" i="12"/>
  <c r="G266" i="12"/>
  <c r="F266" i="12"/>
  <c r="E266" i="12"/>
  <c r="D266" i="12"/>
  <c r="H265" i="12"/>
  <c r="G265" i="12"/>
  <c r="F265" i="12"/>
  <c r="E265" i="12"/>
  <c r="D265" i="12"/>
  <c r="H263" i="12"/>
  <c r="G263" i="12"/>
  <c r="F263" i="12"/>
  <c r="E263" i="12"/>
  <c r="D263" i="12"/>
  <c r="H262" i="12"/>
  <c r="G262" i="12"/>
  <c r="F262" i="12"/>
  <c r="E262" i="12"/>
  <c r="D262" i="12"/>
  <c r="H261" i="12"/>
  <c r="G261" i="12"/>
  <c r="F261" i="12"/>
  <c r="E261" i="12"/>
  <c r="D261" i="12"/>
  <c r="H260" i="12"/>
  <c r="G260" i="12"/>
  <c r="F260" i="12"/>
  <c r="E260" i="12"/>
  <c r="D260" i="12"/>
  <c r="H259" i="12"/>
  <c r="G259" i="12"/>
  <c r="F259" i="12"/>
  <c r="E259" i="12"/>
  <c r="D259" i="12"/>
  <c r="H258" i="12"/>
  <c r="H264" i="12" s="1"/>
  <c r="G258" i="12"/>
  <c r="F258" i="12"/>
  <c r="E258" i="12"/>
  <c r="D258" i="12"/>
  <c r="H257" i="12"/>
  <c r="G257" i="12"/>
  <c r="F257" i="12"/>
  <c r="E257" i="12"/>
  <c r="D257" i="12"/>
  <c r="H255" i="12"/>
  <c r="G255" i="12"/>
  <c r="F255" i="12"/>
  <c r="E255" i="12"/>
  <c r="D255" i="12"/>
  <c r="H254" i="12"/>
  <c r="G254" i="12"/>
  <c r="F254" i="12"/>
  <c r="E254" i="12"/>
  <c r="D254" i="12"/>
  <c r="H253" i="12"/>
  <c r="G253" i="12"/>
  <c r="F253" i="12"/>
  <c r="E253" i="12"/>
  <c r="D253" i="12"/>
  <c r="H252" i="12"/>
  <c r="G252" i="12"/>
  <c r="F252" i="12"/>
  <c r="E252" i="12"/>
  <c r="D252" i="12"/>
  <c r="H251" i="12"/>
  <c r="G251" i="12"/>
  <c r="F251" i="12"/>
  <c r="E251" i="12"/>
  <c r="D251" i="12"/>
  <c r="H250" i="12"/>
  <c r="G250" i="12"/>
  <c r="F250" i="12"/>
  <c r="E250" i="12"/>
  <c r="D250" i="12"/>
  <c r="H249" i="12"/>
  <c r="G249" i="12"/>
  <c r="F249" i="12"/>
  <c r="E249" i="12"/>
  <c r="D249" i="12"/>
  <c r="H247" i="12"/>
  <c r="G247" i="12"/>
  <c r="F247" i="12"/>
  <c r="E247" i="12"/>
  <c r="D247" i="12"/>
  <c r="H246" i="12"/>
  <c r="G246" i="12"/>
  <c r="F246" i="12"/>
  <c r="E246" i="12"/>
  <c r="D246" i="12"/>
  <c r="H245" i="12"/>
  <c r="G245" i="12"/>
  <c r="F245" i="12"/>
  <c r="E245" i="12"/>
  <c r="D245" i="12"/>
  <c r="H244" i="12"/>
  <c r="H248" i="12" s="1"/>
  <c r="G244" i="12"/>
  <c r="F244" i="12"/>
  <c r="F248" i="12" s="1"/>
  <c r="E244" i="12"/>
  <c r="D244" i="12"/>
  <c r="H243" i="12"/>
  <c r="G243" i="12"/>
  <c r="G248" i="12" s="1"/>
  <c r="F243" i="12"/>
  <c r="E243" i="12"/>
  <c r="E248" i="12" s="1"/>
  <c r="D243" i="12"/>
  <c r="H242" i="12"/>
  <c r="G242" i="12"/>
  <c r="F242" i="12"/>
  <c r="E242" i="12"/>
  <c r="D242" i="12"/>
  <c r="H240" i="12"/>
  <c r="G240" i="12"/>
  <c r="F240" i="12"/>
  <c r="E240" i="12"/>
  <c r="D240" i="12"/>
  <c r="H239" i="12"/>
  <c r="G239" i="12"/>
  <c r="F239" i="12"/>
  <c r="E239" i="12"/>
  <c r="D239" i="12"/>
  <c r="H238" i="12"/>
  <c r="G238" i="12"/>
  <c r="F238" i="12"/>
  <c r="E238" i="12"/>
  <c r="D238" i="12"/>
  <c r="H237" i="12"/>
  <c r="G237" i="12"/>
  <c r="F237" i="12"/>
  <c r="E237" i="12"/>
  <c r="D237" i="12"/>
  <c r="H236" i="12"/>
  <c r="G236" i="12"/>
  <c r="F236" i="12"/>
  <c r="E236" i="12"/>
  <c r="D236" i="12"/>
  <c r="H235" i="12"/>
  <c r="G235" i="12"/>
  <c r="G241" i="12" s="1"/>
  <c r="F235" i="12"/>
  <c r="E235" i="12"/>
  <c r="E241" i="12" s="1"/>
  <c r="D235" i="12"/>
  <c r="H234" i="12"/>
  <c r="G234" i="12"/>
  <c r="F234" i="12"/>
  <c r="E234" i="12"/>
  <c r="D234" i="12"/>
  <c r="H232" i="12"/>
  <c r="G232" i="12"/>
  <c r="F232" i="12"/>
  <c r="E232" i="12"/>
  <c r="D232" i="12"/>
  <c r="H231" i="12"/>
  <c r="G231" i="12"/>
  <c r="F231" i="12"/>
  <c r="E231" i="12"/>
  <c r="D231" i="12"/>
  <c r="H230" i="12"/>
  <c r="G230" i="12"/>
  <c r="F230" i="12"/>
  <c r="E230" i="12"/>
  <c r="E11" i="12" s="1"/>
  <c r="D230" i="12"/>
  <c r="H229" i="12"/>
  <c r="G229" i="12"/>
  <c r="F229" i="12"/>
  <c r="E229" i="12"/>
  <c r="D229" i="12"/>
  <c r="H227" i="12"/>
  <c r="G227" i="12"/>
  <c r="F227" i="12"/>
  <c r="E227" i="12"/>
  <c r="D227" i="12"/>
  <c r="H226" i="12"/>
  <c r="G226" i="12"/>
  <c r="F226" i="12"/>
  <c r="E226" i="12"/>
  <c r="D226" i="12"/>
  <c r="H225" i="12"/>
  <c r="G225" i="12"/>
  <c r="F225" i="12"/>
  <c r="E225" i="12"/>
  <c r="D225" i="12"/>
  <c r="H224" i="12"/>
  <c r="G224" i="12"/>
  <c r="F224" i="12"/>
  <c r="F228" i="12" s="1"/>
  <c r="E224" i="12"/>
  <c r="D224" i="12"/>
  <c r="H223" i="12"/>
  <c r="G223" i="12"/>
  <c r="F223" i="12"/>
  <c r="E223" i="12"/>
  <c r="D223" i="12"/>
  <c r="H221" i="12"/>
  <c r="G221" i="12"/>
  <c r="F221" i="12"/>
  <c r="E221" i="12"/>
  <c r="D221" i="12"/>
  <c r="H220" i="12"/>
  <c r="G220" i="12"/>
  <c r="F220" i="12"/>
  <c r="E220" i="12"/>
  <c r="D220" i="12"/>
  <c r="H219" i="12"/>
  <c r="G219" i="12"/>
  <c r="F219" i="12"/>
  <c r="E219" i="12"/>
  <c r="D219" i="12"/>
  <c r="H218" i="12"/>
  <c r="G218" i="12"/>
  <c r="F218" i="12"/>
  <c r="E218" i="12"/>
  <c r="D218" i="12"/>
  <c r="H217" i="12"/>
  <c r="G217" i="12"/>
  <c r="F217" i="12"/>
  <c r="E217" i="12"/>
  <c r="D217" i="12"/>
  <c r="H216" i="12"/>
  <c r="G216" i="12"/>
  <c r="F216" i="12"/>
  <c r="E216" i="12"/>
  <c r="D216" i="12"/>
  <c r="H215" i="12"/>
  <c r="G215" i="12"/>
  <c r="F215" i="12"/>
  <c r="E215" i="12"/>
  <c r="D215" i="12"/>
  <c r="H213" i="12"/>
  <c r="G213" i="12"/>
  <c r="F213" i="12"/>
  <c r="E213" i="12"/>
  <c r="D213" i="12"/>
  <c r="H212" i="12"/>
  <c r="G212" i="12"/>
  <c r="F212" i="12"/>
  <c r="E212" i="12"/>
  <c r="D212" i="12"/>
  <c r="H211" i="12"/>
  <c r="G211" i="12"/>
  <c r="F211" i="12"/>
  <c r="E211" i="12"/>
  <c r="D211" i="12"/>
  <c r="H210" i="12"/>
  <c r="G210" i="12"/>
  <c r="F210" i="12"/>
  <c r="E210" i="12"/>
  <c r="D210" i="12"/>
  <c r="H209" i="12"/>
  <c r="G209" i="12"/>
  <c r="F209" i="12"/>
  <c r="E209" i="12"/>
  <c r="D209" i="12"/>
  <c r="H208" i="12"/>
  <c r="H214" i="12" s="1"/>
  <c r="G208" i="12"/>
  <c r="F208" i="12"/>
  <c r="F214" i="12" s="1"/>
  <c r="E208" i="12"/>
  <c r="D208" i="12"/>
  <c r="H207" i="12"/>
  <c r="G207" i="12"/>
  <c r="F207" i="12"/>
  <c r="E207" i="12"/>
  <c r="D207" i="12"/>
  <c r="H205" i="12"/>
  <c r="G205" i="12"/>
  <c r="F205" i="12"/>
  <c r="E205" i="12"/>
  <c r="D205" i="12"/>
  <c r="H204" i="12"/>
  <c r="G204" i="12"/>
  <c r="F204" i="12"/>
  <c r="E204" i="12"/>
  <c r="D204" i="12"/>
  <c r="H203" i="12"/>
  <c r="G203" i="12"/>
  <c r="F203" i="12"/>
  <c r="E203" i="12"/>
  <c r="D203" i="12"/>
  <c r="H202" i="12"/>
  <c r="G202" i="12"/>
  <c r="F202" i="12"/>
  <c r="E202" i="12"/>
  <c r="D202" i="12"/>
  <c r="H201" i="12"/>
  <c r="G201" i="12"/>
  <c r="F201" i="12"/>
  <c r="E201" i="12"/>
  <c r="D201" i="12"/>
  <c r="H200" i="12"/>
  <c r="G200" i="12"/>
  <c r="F200" i="12"/>
  <c r="E200" i="12"/>
  <c r="D200" i="12"/>
  <c r="H199" i="12"/>
  <c r="G199" i="12"/>
  <c r="F199" i="12"/>
  <c r="E199" i="12"/>
  <c r="D199" i="12"/>
  <c r="H198" i="12"/>
  <c r="G198" i="12"/>
  <c r="F198" i="12"/>
  <c r="E198" i="12"/>
  <c r="D198" i="12"/>
  <c r="H196" i="12"/>
  <c r="G196" i="12"/>
  <c r="F196" i="12"/>
  <c r="E196" i="12"/>
  <c r="D196" i="12"/>
  <c r="H195" i="12"/>
  <c r="G195" i="12"/>
  <c r="F195" i="12"/>
  <c r="E195" i="12"/>
  <c r="D195" i="12"/>
  <c r="H194" i="12"/>
  <c r="G194" i="12"/>
  <c r="F194" i="12"/>
  <c r="E194" i="12"/>
  <c r="D194" i="12"/>
  <c r="H193" i="12"/>
  <c r="G193" i="12"/>
  <c r="F193" i="12"/>
  <c r="E193" i="12"/>
  <c r="D193" i="12"/>
  <c r="H192" i="12"/>
  <c r="G192" i="12"/>
  <c r="F192" i="12"/>
  <c r="E192" i="12"/>
  <c r="D192" i="12"/>
  <c r="H191" i="12"/>
  <c r="G191" i="12"/>
  <c r="F191" i="12"/>
  <c r="E191" i="12"/>
  <c r="D191" i="12"/>
  <c r="H190" i="12"/>
  <c r="G190" i="12"/>
  <c r="F190" i="12"/>
  <c r="E190" i="12"/>
  <c r="E197" i="12" s="1"/>
  <c r="D190" i="12"/>
  <c r="H189" i="12"/>
  <c r="G189" i="12"/>
  <c r="F189" i="12"/>
  <c r="E189" i="12"/>
  <c r="D189" i="12"/>
  <c r="H187" i="12"/>
  <c r="G187" i="12"/>
  <c r="F187" i="12"/>
  <c r="E187" i="12"/>
  <c r="D187" i="12"/>
  <c r="H186" i="12"/>
  <c r="G186" i="12"/>
  <c r="F186" i="12"/>
  <c r="E186" i="12"/>
  <c r="D186" i="12"/>
  <c r="H185" i="12"/>
  <c r="G185" i="12"/>
  <c r="F185" i="12"/>
  <c r="E185" i="12"/>
  <c r="D185" i="12"/>
  <c r="H184" i="12"/>
  <c r="G184" i="12"/>
  <c r="F184" i="12"/>
  <c r="E184" i="12"/>
  <c r="D184" i="12"/>
  <c r="H183" i="12"/>
  <c r="G183" i="12"/>
  <c r="F183" i="12"/>
  <c r="E183" i="12"/>
  <c r="D183" i="12"/>
  <c r="H182" i="12"/>
  <c r="G182" i="12"/>
  <c r="F182" i="12"/>
  <c r="E182" i="12"/>
  <c r="D182" i="12"/>
  <c r="H181" i="12"/>
  <c r="G181" i="12"/>
  <c r="F181" i="12"/>
  <c r="E181" i="12"/>
  <c r="D181" i="12"/>
  <c r="H180" i="12"/>
  <c r="G180" i="12"/>
  <c r="F180" i="12"/>
  <c r="E180" i="12"/>
  <c r="D180" i="12"/>
  <c r="H179" i="12"/>
  <c r="G179" i="12"/>
  <c r="F179" i="12"/>
  <c r="F188" i="12" s="1"/>
  <c r="E179" i="12"/>
  <c r="D179" i="12"/>
  <c r="H178" i="12"/>
  <c r="G178" i="12"/>
  <c r="F178" i="12"/>
  <c r="E178" i="12"/>
  <c r="D178" i="12"/>
  <c r="H176" i="12"/>
  <c r="G176" i="12"/>
  <c r="F176" i="12"/>
  <c r="E176" i="12"/>
  <c r="D176" i="12"/>
  <c r="H175" i="12"/>
  <c r="G175" i="12"/>
  <c r="F175" i="12"/>
  <c r="E175" i="12"/>
  <c r="D175" i="12"/>
  <c r="H174" i="12"/>
  <c r="G174" i="12"/>
  <c r="F174" i="12"/>
  <c r="E174" i="12"/>
  <c r="D174" i="12"/>
  <c r="H173" i="12"/>
  <c r="G173" i="12"/>
  <c r="F173" i="12"/>
  <c r="E173" i="12"/>
  <c r="D173" i="12"/>
  <c r="H172" i="12"/>
  <c r="G172" i="12"/>
  <c r="F172" i="12"/>
  <c r="E172" i="12"/>
  <c r="D172" i="12"/>
  <c r="H171" i="12"/>
  <c r="G171" i="12"/>
  <c r="F171" i="12"/>
  <c r="E171" i="12"/>
  <c r="D171" i="12"/>
  <c r="H170" i="12"/>
  <c r="G170" i="12"/>
  <c r="F170" i="12"/>
  <c r="E170" i="12"/>
  <c r="D170" i="12"/>
  <c r="H169" i="12"/>
  <c r="G169" i="12"/>
  <c r="F169" i="12"/>
  <c r="E169" i="12"/>
  <c r="D169" i="12"/>
  <c r="H168" i="12"/>
  <c r="G168" i="12"/>
  <c r="F168" i="12"/>
  <c r="E168" i="12"/>
  <c r="D168" i="12"/>
  <c r="H167" i="12"/>
  <c r="G167" i="12"/>
  <c r="G177" i="12" s="1"/>
  <c r="F167" i="12"/>
  <c r="E167" i="12"/>
  <c r="D167" i="12"/>
  <c r="H166" i="12"/>
  <c r="G166" i="12"/>
  <c r="F166" i="12"/>
  <c r="E166" i="12"/>
  <c r="D166" i="12"/>
  <c r="H165" i="12"/>
  <c r="G165" i="12"/>
  <c r="F165" i="12"/>
  <c r="E165" i="12"/>
  <c r="D165" i="12"/>
  <c r="H163" i="12"/>
  <c r="G163" i="12"/>
  <c r="F163" i="12"/>
  <c r="E163" i="12"/>
  <c r="D163" i="12"/>
  <c r="H162" i="12"/>
  <c r="G162" i="12"/>
  <c r="F162" i="12"/>
  <c r="E162" i="12"/>
  <c r="D162" i="12"/>
  <c r="H161" i="12"/>
  <c r="G161" i="12"/>
  <c r="F161" i="12"/>
  <c r="E161" i="12"/>
  <c r="D161" i="12"/>
  <c r="H160" i="12"/>
  <c r="G160" i="12"/>
  <c r="F160" i="12"/>
  <c r="E160" i="12"/>
  <c r="D160" i="12"/>
  <c r="H159" i="12"/>
  <c r="G159" i="12"/>
  <c r="F159" i="12"/>
  <c r="E159" i="12"/>
  <c r="D159" i="12"/>
  <c r="H157" i="12"/>
  <c r="G157" i="12"/>
  <c r="F157" i="12"/>
  <c r="E157" i="12"/>
  <c r="D157" i="12"/>
  <c r="H156" i="12"/>
  <c r="H158" i="12" s="1"/>
  <c r="G156" i="12"/>
  <c r="F156" i="12"/>
  <c r="F158" i="12" s="1"/>
  <c r="E156" i="12"/>
  <c r="D156" i="12"/>
  <c r="H155" i="12"/>
  <c r="G155" i="12"/>
  <c r="F155" i="12"/>
  <c r="E155" i="12"/>
  <c r="E158" i="12" s="1"/>
  <c r="D155" i="12"/>
  <c r="H154" i="12"/>
  <c r="G154" i="12"/>
  <c r="F154" i="12"/>
  <c r="E154" i="12"/>
  <c r="D154" i="12"/>
  <c r="H152" i="12"/>
  <c r="G152" i="12"/>
  <c r="F152" i="12"/>
  <c r="E152" i="12"/>
  <c r="D152" i="12"/>
  <c r="H151" i="12"/>
  <c r="G151" i="12"/>
  <c r="F151" i="12"/>
  <c r="E151" i="12"/>
  <c r="D151" i="12"/>
  <c r="H150" i="12"/>
  <c r="G150" i="12"/>
  <c r="F150" i="12"/>
  <c r="E150" i="12"/>
  <c r="D150" i="12"/>
  <c r="H149" i="12"/>
  <c r="G149" i="12"/>
  <c r="F149" i="12"/>
  <c r="E149" i="12"/>
  <c r="D149" i="12"/>
  <c r="H148" i="12"/>
  <c r="G148" i="12"/>
  <c r="F148" i="12"/>
  <c r="E148" i="12"/>
  <c r="D148" i="12"/>
  <c r="H147" i="12"/>
  <c r="G147" i="12"/>
  <c r="F147" i="12"/>
  <c r="E147" i="12"/>
  <c r="D147" i="12"/>
  <c r="H146" i="12"/>
  <c r="G146" i="12"/>
  <c r="F146" i="12"/>
  <c r="E146" i="12"/>
  <c r="D146" i="12"/>
  <c r="H145" i="12"/>
  <c r="G145" i="12"/>
  <c r="F145" i="12"/>
  <c r="E145" i="12"/>
  <c r="D145" i="12"/>
  <c r="H144" i="12"/>
  <c r="G144" i="12"/>
  <c r="F144" i="12"/>
  <c r="E144" i="12"/>
  <c r="D144" i="12"/>
  <c r="H143" i="12"/>
  <c r="G143" i="12"/>
  <c r="F143" i="12"/>
  <c r="E143" i="12"/>
  <c r="D143" i="12"/>
  <c r="H142" i="12"/>
  <c r="G142" i="12"/>
  <c r="F142" i="12"/>
  <c r="E142" i="12"/>
  <c r="D142" i="12"/>
  <c r="H141" i="12"/>
  <c r="G141" i="12"/>
  <c r="G153" i="12" s="1"/>
  <c r="F141" i="12"/>
  <c r="E141" i="12"/>
  <c r="E153" i="12" s="1"/>
  <c r="D141" i="12"/>
  <c r="H140" i="12"/>
  <c r="G140" i="12"/>
  <c r="F140" i="12"/>
  <c r="E140" i="12"/>
  <c r="D140" i="12"/>
  <c r="H138" i="12"/>
  <c r="G138" i="12"/>
  <c r="F138" i="12"/>
  <c r="E138" i="12"/>
  <c r="D138" i="12"/>
  <c r="H137" i="12"/>
  <c r="G137" i="12"/>
  <c r="F137" i="12"/>
  <c r="E137" i="12"/>
  <c r="D137" i="12"/>
  <c r="H136" i="12"/>
  <c r="G136" i="12"/>
  <c r="F136" i="12"/>
  <c r="E136" i="12"/>
  <c r="D136" i="12"/>
  <c r="H135" i="12"/>
  <c r="G135" i="12"/>
  <c r="F135" i="12"/>
  <c r="E135" i="12"/>
  <c r="D135" i="12"/>
  <c r="H134" i="12"/>
  <c r="G134" i="12"/>
  <c r="F134" i="12"/>
  <c r="E134" i="12"/>
  <c r="D134" i="12"/>
  <c r="H133" i="12"/>
  <c r="G133" i="12"/>
  <c r="F133" i="12"/>
  <c r="E133" i="12"/>
  <c r="D133" i="12"/>
  <c r="H131" i="12"/>
  <c r="G131" i="12"/>
  <c r="F131" i="12"/>
  <c r="E131" i="12"/>
  <c r="D131" i="12"/>
  <c r="H130" i="12"/>
  <c r="G130" i="12"/>
  <c r="F130" i="12"/>
  <c r="E130" i="12"/>
  <c r="D130" i="12"/>
  <c r="H129" i="12"/>
  <c r="G129" i="12"/>
  <c r="F129" i="12"/>
  <c r="E129" i="12"/>
  <c r="D129" i="12"/>
  <c r="H128" i="12"/>
  <c r="G128" i="12"/>
  <c r="F128" i="12"/>
  <c r="F132" i="12" s="1"/>
  <c r="E128" i="12"/>
  <c r="D128" i="12"/>
  <c r="H127" i="12"/>
  <c r="G127" i="12"/>
  <c r="F127" i="12"/>
  <c r="E127" i="12"/>
  <c r="D127" i="12"/>
  <c r="H125" i="12"/>
  <c r="G125" i="12"/>
  <c r="F125" i="12"/>
  <c r="E125" i="12"/>
  <c r="D125" i="12"/>
  <c r="H124" i="12"/>
  <c r="G124" i="12"/>
  <c r="F124" i="12"/>
  <c r="E124" i="12"/>
  <c r="D124" i="12"/>
  <c r="H123" i="12"/>
  <c r="G123" i="12"/>
  <c r="F123" i="12"/>
  <c r="E123" i="12"/>
  <c r="D123" i="12"/>
  <c r="H122" i="12"/>
  <c r="G122" i="12"/>
  <c r="F122" i="12"/>
  <c r="E122" i="12"/>
  <c r="D122" i="12"/>
  <c r="H121" i="12"/>
  <c r="G121" i="12"/>
  <c r="F121" i="12"/>
  <c r="E121" i="12"/>
  <c r="D121" i="12"/>
  <c r="H120" i="12"/>
  <c r="G120" i="12"/>
  <c r="F120" i="12"/>
  <c r="E120" i="12"/>
  <c r="D120" i="12"/>
  <c r="H119" i="12"/>
  <c r="G119" i="12"/>
  <c r="F119" i="12"/>
  <c r="E119" i="12"/>
  <c r="D119" i="12"/>
  <c r="H118" i="12"/>
  <c r="G118" i="12"/>
  <c r="F118" i="12"/>
  <c r="E118" i="12"/>
  <c r="D118" i="12"/>
  <c r="H117" i="12"/>
  <c r="G117" i="12"/>
  <c r="F117" i="12"/>
  <c r="E117" i="12"/>
  <c r="D117" i="12"/>
  <c r="H116" i="12"/>
  <c r="G116" i="12"/>
  <c r="F116" i="12"/>
  <c r="E116" i="12"/>
  <c r="D116" i="12"/>
  <c r="H115" i="12"/>
  <c r="G115" i="12"/>
  <c r="F115" i="12"/>
  <c r="E115" i="12"/>
  <c r="D115" i="12"/>
  <c r="H114" i="12"/>
  <c r="G114" i="12"/>
  <c r="F114" i="12"/>
  <c r="E114" i="12"/>
  <c r="D114" i="12"/>
  <c r="H113" i="12"/>
  <c r="G113" i="12"/>
  <c r="F113" i="12"/>
  <c r="E113" i="12"/>
  <c r="D113" i="12"/>
  <c r="H112" i="12"/>
  <c r="G112" i="12"/>
  <c r="F112" i="12"/>
  <c r="E112" i="12"/>
  <c r="D112" i="12"/>
  <c r="H111" i="12"/>
  <c r="G111" i="12"/>
  <c r="F111" i="12"/>
  <c r="E111" i="12"/>
  <c r="D111" i="12"/>
  <c r="H110" i="12"/>
  <c r="G110" i="12"/>
  <c r="F110" i="12"/>
  <c r="E110" i="12"/>
  <c r="D110" i="12"/>
  <c r="H109" i="12"/>
  <c r="G109" i="12"/>
  <c r="F109" i="12"/>
  <c r="E109" i="12"/>
  <c r="D109" i="12"/>
  <c r="H108" i="12"/>
  <c r="G108" i="12"/>
  <c r="F108" i="12"/>
  <c r="E108" i="12"/>
  <c r="D108" i="12"/>
  <c r="H107" i="12"/>
  <c r="G107" i="12"/>
  <c r="F107" i="12"/>
  <c r="E107" i="12"/>
  <c r="D107" i="12"/>
  <c r="H106" i="12"/>
  <c r="G106" i="12"/>
  <c r="F106" i="12"/>
  <c r="E106" i="12"/>
  <c r="D106" i="12"/>
  <c r="H105" i="12"/>
  <c r="G105" i="12"/>
  <c r="F105" i="12"/>
  <c r="E105" i="12"/>
  <c r="D105" i="12"/>
  <c r="H104" i="12"/>
  <c r="G104" i="12"/>
  <c r="F104" i="12"/>
  <c r="E104" i="12"/>
  <c r="D104" i="12"/>
  <c r="H103" i="12"/>
  <c r="G103" i="12"/>
  <c r="F103" i="12"/>
  <c r="E103" i="12"/>
  <c r="D103" i="12"/>
  <c r="H102" i="12"/>
  <c r="G102" i="12"/>
  <c r="F102" i="12"/>
  <c r="E102" i="12"/>
  <c r="D102" i="12"/>
  <c r="H101" i="12"/>
  <c r="G101" i="12"/>
  <c r="F101" i="12"/>
  <c r="E101" i="12"/>
  <c r="D101" i="12"/>
  <c r="H100" i="12"/>
  <c r="G100" i="12"/>
  <c r="F100" i="12"/>
  <c r="E100" i="12"/>
  <c r="D100" i="12"/>
  <c r="H99" i="12"/>
  <c r="G99" i="12"/>
  <c r="F99" i="12"/>
  <c r="E99" i="12"/>
  <c r="D99" i="12"/>
  <c r="H98" i="12"/>
  <c r="G98" i="12"/>
  <c r="F98" i="12"/>
  <c r="E98" i="12"/>
  <c r="D98" i="12"/>
  <c r="H97" i="12"/>
  <c r="G97" i="12"/>
  <c r="F97" i="12"/>
  <c r="E97" i="12"/>
  <c r="D97" i="12"/>
  <c r="H96" i="12"/>
  <c r="G96" i="12"/>
  <c r="F96" i="12"/>
  <c r="E96" i="12"/>
  <c r="D96" i="12"/>
  <c r="H95" i="12"/>
  <c r="G95" i="12"/>
  <c r="F95" i="12"/>
  <c r="E95" i="12"/>
  <c r="D95" i="12"/>
  <c r="H94" i="12"/>
  <c r="G94" i="12"/>
  <c r="F94" i="12"/>
  <c r="E94" i="12"/>
  <c r="D94" i="12"/>
  <c r="H93" i="12"/>
  <c r="G93" i="12"/>
  <c r="F93" i="12"/>
  <c r="E93" i="12"/>
  <c r="D93" i="12"/>
  <c r="H92" i="12"/>
  <c r="G92" i="12"/>
  <c r="F92" i="12"/>
  <c r="E92" i="12"/>
  <c r="D92" i="12"/>
  <c r="H91" i="12"/>
  <c r="G91" i="12"/>
  <c r="F91" i="12"/>
  <c r="E91" i="12"/>
  <c r="D91" i="12"/>
  <c r="H90" i="12"/>
  <c r="G90" i="12"/>
  <c r="F90" i="12"/>
  <c r="E90" i="12"/>
  <c r="D90" i="12"/>
  <c r="H89" i="12"/>
  <c r="G89" i="12"/>
  <c r="F89" i="12"/>
  <c r="E89" i="12"/>
  <c r="D89" i="12"/>
  <c r="H88" i="12"/>
  <c r="G88" i="12"/>
  <c r="F88" i="12"/>
  <c r="E88" i="12"/>
  <c r="D88" i="12"/>
  <c r="H87" i="12"/>
  <c r="G87" i="12"/>
  <c r="F87" i="12"/>
  <c r="E87" i="12"/>
  <c r="D87" i="12"/>
  <c r="H86" i="12"/>
  <c r="G86" i="12"/>
  <c r="F86" i="12"/>
  <c r="E86" i="12"/>
  <c r="D86" i="12"/>
  <c r="H85" i="12"/>
  <c r="G85" i="12"/>
  <c r="F85" i="12"/>
  <c r="E85" i="12"/>
  <c r="D85" i="12"/>
  <c r="H84" i="12"/>
  <c r="G84" i="12"/>
  <c r="F84" i="12"/>
  <c r="E84" i="12"/>
  <c r="D84" i="12"/>
  <c r="H83" i="12"/>
  <c r="G83" i="12"/>
  <c r="F83" i="12"/>
  <c r="E83" i="12"/>
  <c r="D83" i="12"/>
  <c r="H82" i="12"/>
  <c r="G82" i="12"/>
  <c r="F82" i="12"/>
  <c r="E82" i="12"/>
  <c r="D82" i="12"/>
  <c r="H81" i="12"/>
  <c r="G81" i="12"/>
  <c r="F81" i="12"/>
  <c r="E81" i="12"/>
  <c r="D81" i="12"/>
  <c r="H80" i="12"/>
  <c r="G80" i="12"/>
  <c r="F80" i="12"/>
  <c r="E80" i="12"/>
  <c r="D80" i="12"/>
  <c r="H79" i="12"/>
  <c r="G79" i="12"/>
  <c r="F79" i="12"/>
  <c r="E79" i="12"/>
  <c r="D79" i="12"/>
  <c r="H78" i="12"/>
  <c r="G78" i="12"/>
  <c r="F78" i="12"/>
  <c r="E78" i="12"/>
  <c r="D78" i="12"/>
  <c r="H77" i="12"/>
  <c r="G77" i="12"/>
  <c r="F77" i="12"/>
  <c r="E77" i="12"/>
  <c r="D77" i="12"/>
  <c r="H76" i="12"/>
  <c r="G76" i="12"/>
  <c r="F76" i="12"/>
  <c r="E76" i="12"/>
  <c r="D76" i="12"/>
  <c r="H75" i="12"/>
  <c r="G75" i="12"/>
  <c r="F75" i="12"/>
  <c r="E75" i="12"/>
  <c r="D75" i="12"/>
  <c r="H74" i="12"/>
  <c r="G74" i="12"/>
  <c r="F74" i="12"/>
  <c r="E74" i="12"/>
  <c r="D74" i="12"/>
  <c r="H73" i="12"/>
  <c r="G73" i="12"/>
  <c r="F73" i="12"/>
  <c r="E73" i="12"/>
  <c r="D73" i="12"/>
  <c r="H72" i="12"/>
  <c r="G72" i="12"/>
  <c r="F72" i="12"/>
  <c r="E72" i="12"/>
  <c r="D72" i="12"/>
  <c r="H71" i="12"/>
  <c r="G71" i="12"/>
  <c r="F71" i="12"/>
  <c r="E71" i="12"/>
  <c r="D71" i="12"/>
  <c r="H70" i="12"/>
  <c r="G70" i="12"/>
  <c r="F70" i="12"/>
  <c r="E70" i="12"/>
  <c r="D70" i="12"/>
  <c r="H69" i="12"/>
  <c r="G69" i="12"/>
  <c r="F69" i="12"/>
  <c r="E69" i="12"/>
  <c r="D69" i="12"/>
  <c r="H68" i="12"/>
  <c r="G68" i="12"/>
  <c r="F68" i="12"/>
  <c r="E68" i="12"/>
  <c r="D68" i="12"/>
  <c r="H67" i="12"/>
  <c r="G67" i="12"/>
  <c r="F67" i="12"/>
  <c r="E67" i="12"/>
  <c r="D67" i="12"/>
  <c r="H66" i="12"/>
  <c r="G66" i="12"/>
  <c r="F66" i="12"/>
  <c r="E66" i="12"/>
  <c r="D66" i="12"/>
  <c r="H65" i="12"/>
  <c r="G65" i="12"/>
  <c r="F65" i="12"/>
  <c r="E65" i="12"/>
  <c r="D65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60" i="12"/>
  <c r="G60" i="12"/>
  <c r="F60" i="12"/>
  <c r="E60" i="12"/>
  <c r="E5" i="12" s="1"/>
  <c r="D60" i="12"/>
  <c r="H59" i="12"/>
  <c r="G59" i="12"/>
  <c r="F59" i="12"/>
  <c r="E59" i="12"/>
  <c r="D59" i="12"/>
  <c r="H58" i="12"/>
  <c r="G58" i="12"/>
  <c r="F58" i="12"/>
  <c r="E58" i="12"/>
  <c r="D58" i="12"/>
  <c r="H57" i="12"/>
  <c r="G57" i="12"/>
  <c r="F57" i="12"/>
  <c r="E57" i="12"/>
  <c r="D57" i="12"/>
  <c r="H55" i="12"/>
  <c r="G55" i="12"/>
  <c r="F55" i="12"/>
  <c r="E55" i="12"/>
  <c r="D55" i="12"/>
  <c r="H54" i="12"/>
  <c r="G54" i="12"/>
  <c r="F54" i="12"/>
  <c r="E54" i="12"/>
  <c r="D54" i="12"/>
  <c r="H53" i="12"/>
  <c r="G53" i="12"/>
  <c r="F53" i="12"/>
  <c r="E53" i="12"/>
  <c r="D53" i="12"/>
  <c r="H52" i="12"/>
  <c r="G52" i="12"/>
  <c r="F52" i="12"/>
  <c r="E52" i="12"/>
  <c r="D52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H47" i="12"/>
  <c r="G47" i="12"/>
  <c r="F47" i="12"/>
  <c r="E47" i="12"/>
  <c r="D47" i="12"/>
  <c r="H46" i="12"/>
  <c r="G46" i="12"/>
  <c r="F46" i="12"/>
  <c r="E46" i="12"/>
  <c r="D46" i="12"/>
  <c r="H45" i="12"/>
  <c r="G45" i="12"/>
  <c r="F45" i="12"/>
  <c r="E45" i="12"/>
  <c r="D45" i="12"/>
  <c r="H44" i="12"/>
  <c r="H5" i="12" s="1"/>
  <c r="G44" i="12"/>
  <c r="F44" i="12"/>
  <c r="E44" i="12"/>
  <c r="D44" i="12"/>
  <c r="H43" i="12"/>
  <c r="G43" i="12"/>
  <c r="F43" i="12"/>
  <c r="E43" i="12"/>
  <c r="D43" i="12"/>
  <c r="H41" i="12"/>
  <c r="G41" i="12"/>
  <c r="F41" i="12"/>
  <c r="E41" i="12"/>
  <c r="D41" i="12"/>
  <c r="H40" i="12"/>
  <c r="G40" i="12"/>
  <c r="F40" i="12"/>
  <c r="E40" i="12"/>
  <c r="E17" i="12" s="1"/>
  <c r="D40" i="12"/>
  <c r="H39" i="12"/>
  <c r="G39" i="12"/>
  <c r="F39" i="12"/>
  <c r="E39" i="12"/>
  <c r="D39" i="12"/>
  <c r="H38" i="12"/>
  <c r="G38" i="12"/>
  <c r="G15" i="12" s="1"/>
  <c r="F38" i="12"/>
  <c r="E38" i="12"/>
  <c r="D38" i="12"/>
  <c r="H37" i="12"/>
  <c r="G37" i="12"/>
  <c r="F37" i="12"/>
  <c r="E37" i="12"/>
  <c r="D37" i="12"/>
  <c r="H36" i="12"/>
  <c r="G36" i="12"/>
  <c r="F36" i="12"/>
  <c r="E36" i="12"/>
  <c r="E13" i="12" s="1"/>
  <c r="D36" i="12"/>
  <c r="H35" i="12"/>
  <c r="G35" i="12"/>
  <c r="F35" i="12"/>
  <c r="E35" i="12"/>
  <c r="D35" i="12"/>
  <c r="H34" i="12"/>
  <c r="G34" i="12"/>
  <c r="F34" i="12"/>
  <c r="E34" i="12"/>
  <c r="E9" i="12" s="1"/>
  <c r="D34" i="12"/>
  <c r="H33" i="12"/>
  <c r="G33" i="12"/>
  <c r="F33" i="12"/>
  <c r="E33" i="12"/>
  <c r="D33" i="12"/>
  <c r="H32" i="12"/>
  <c r="G32" i="12"/>
  <c r="G7" i="12" s="1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H28" i="12"/>
  <c r="G28" i="12"/>
  <c r="F28" i="12"/>
  <c r="D28" i="12" s="1"/>
  <c r="E28" i="12"/>
  <c r="H27" i="12"/>
  <c r="G27" i="12"/>
  <c r="F27" i="12"/>
  <c r="E27" i="12"/>
  <c r="H26" i="12"/>
  <c r="G26" i="12"/>
  <c r="F26" i="12"/>
  <c r="D26" i="12" s="1"/>
  <c r="E26" i="12"/>
  <c r="H25" i="12"/>
  <c r="G25" i="12"/>
  <c r="F25" i="12"/>
  <c r="E25" i="12"/>
  <c r="H24" i="12"/>
  <c r="G24" i="12"/>
  <c r="F24" i="12"/>
  <c r="E24" i="12"/>
  <c r="D24" i="12" s="1"/>
  <c r="H23" i="12"/>
  <c r="G23" i="12"/>
  <c r="F23" i="12"/>
  <c r="E23" i="12"/>
  <c r="H22" i="12"/>
  <c r="G22" i="12"/>
  <c r="F22" i="12"/>
  <c r="E22" i="12"/>
  <c r="H21" i="12"/>
  <c r="G21" i="12"/>
  <c r="F21" i="12"/>
  <c r="E21" i="12"/>
  <c r="H20" i="12"/>
  <c r="G20" i="12"/>
  <c r="F20" i="12"/>
  <c r="E20" i="12"/>
  <c r="H18" i="12"/>
  <c r="F16" i="12"/>
  <c r="H14" i="12"/>
  <c r="G12" i="12"/>
  <c r="E12" i="12"/>
  <c r="G11" i="12"/>
  <c r="H10" i="12"/>
  <c r="F8" i="12"/>
  <c r="H6" i="12"/>
  <c r="H4" i="12"/>
  <c r="G4" i="12"/>
  <c r="F4" i="12"/>
  <c r="E4" i="12"/>
  <c r="H368" i="11"/>
  <c r="G368" i="11"/>
  <c r="F368" i="11"/>
  <c r="E368" i="11"/>
  <c r="D368" i="11"/>
  <c r="H367" i="11"/>
  <c r="G367" i="11"/>
  <c r="G369" i="11" s="1"/>
  <c r="F367" i="11"/>
  <c r="E367" i="11"/>
  <c r="D367" i="11"/>
  <c r="H366" i="11"/>
  <c r="H369" i="11" s="1"/>
  <c r="G366" i="11"/>
  <c r="F366" i="11"/>
  <c r="E366" i="11"/>
  <c r="E369" i="11" s="1"/>
  <c r="D366" i="11"/>
  <c r="H365" i="11"/>
  <c r="G365" i="11"/>
  <c r="F365" i="11"/>
  <c r="E365" i="11"/>
  <c r="D365" i="11"/>
  <c r="H363" i="11"/>
  <c r="G363" i="11"/>
  <c r="F363" i="11"/>
  <c r="E363" i="11"/>
  <c r="D363" i="11"/>
  <c r="H362" i="11"/>
  <c r="H364" i="11" s="1"/>
  <c r="G362" i="11"/>
  <c r="F362" i="11"/>
  <c r="F364" i="11" s="1"/>
  <c r="E362" i="11"/>
  <c r="D362" i="11"/>
  <c r="H361" i="11"/>
  <c r="G361" i="11"/>
  <c r="F361" i="11"/>
  <c r="E361" i="11"/>
  <c r="D361" i="11"/>
  <c r="H359" i="11"/>
  <c r="H360" i="11" s="1"/>
  <c r="G359" i="11"/>
  <c r="G360" i="11" s="1"/>
  <c r="F359" i="11"/>
  <c r="F360" i="11" s="1"/>
  <c r="E359" i="11"/>
  <c r="E360" i="11" s="1"/>
  <c r="D359" i="11"/>
  <c r="H358" i="11"/>
  <c r="G358" i="11"/>
  <c r="F358" i="11"/>
  <c r="E358" i="11"/>
  <c r="D358" i="11"/>
  <c r="H356" i="11"/>
  <c r="G356" i="11"/>
  <c r="F356" i="11"/>
  <c r="E356" i="11"/>
  <c r="E357" i="11" s="1"/>
  <c r="D356" i="11"/>
  <c r="H355" i="11"/>
  <c r="H357" i="11" s="1"/>
  <c r="G355" i="11"/>
  <c r="F355" i="11"/>
  <c r="F357" i="11" s="1"/>
  <c r="E355" i="11"/>
  <c r="D355" i="11"/>
  <c r="H354" i="11"/>
  <c r="G354" i="11"/>
  <c r="F354" i="11"/>
  <c r="E354" i="11"/>
  <c r="D354" i="11"/>
  <c r="G353" i="11"/>
  <c r="H352" i="11"/>
  <c r="H353" i="11" s="1"/>
  <c r="G352" i="11"/>
  <c r="F352" i="11"/>
  <c r="F353" i="11" s="1"/>
  <c r="E352" i="11"/>
  <c r="E353" i="11" s="1"/>
  <c r="D352" i="11"/>
  <c r="H351" i="11"/>
  <c r="G351" i="11"/>
  <c r="F351" i="11"/>
  <c r="E351" i="11"/>
  <c r="D351" i="11"/>
  <c r="H349" i="11"/>
  <c r="G349" i="11"/>
  <c r="F349" i="11"/>
  <c r="E349" i="11"/>
  <c r="D349" i="11"/>
  <c r="H348" i="11"/>
  <c r="H350" i="11" s="1"/>
  <c r="G348" i="11"/>
  <c r="F348" i="11"/>
  <c r="F350" i="11" s="1"/>
  <c r="E348" i="11"/>
  <c r="D348" i="11"/>
  <c r="H347" i="11"/>
  <c r="G347" i="11"/>
  <c r="F347" i="11"/>
  <c r="E347" i="11"/>
  <c r="D347" i="11"/>
  <c r="H345" i="11"/>
  <c r="G345" i="11"/>
  <c r="F345" i="11"/>
  <c r="E345" i="11"/>
  <c r="D345" i="11"/>
  <c r="H344" i="11"/>
  <c r="H346" i="11" s="1"/>
  <c r="G344" i="11"/>
  <c r="F344" i="11"/>
  <c r="F346" i="11" s="1"/>
  <c r="E344" i="11"/>
  <c r="D344" i="11"/>
  <c r="H343" i="11"/>
  <c r="G343" i="11"/>
  <c r="F343" i="11"/>
  <c r="E343" i="11"/>
  <c r="D343" i="11"/>
  <c r="H341" i="11"/>
  <c r="G341" i="11"/>
  <c r="F341" i="11"/>
  <c r="E341" i="11"/>
  <c r="D341" i="11"/>
  <c r="H340" i="11"/>
  <c r="H342" i="11" s="1"/>
  <c r="G340" i="11"/>
  <c r="F340" i="11"/>
  <c r="F342" i="11" s="1"/>
  <c r="E340" i="11"/>
  <c r="D340" i="11"/>
  <c r="H339" i="11"/>
  <c r="G339" i="11"/>
  <c r="F339" i="11"/>
  <c r="E339" i="11"/>
  <c r="D339" i="11"/>
  <c r="H337" i="11"/>
  <c r="G337" i="11"/>
  <c r="F337" i="11"/>
  <c r="E337" i="11"/>
  <c r="D337" i="11"/>
  <c r="H336" i="11"/>
  <c r="G336" i="11"/>
  <c r="F336" i="11"/>
  <c r="E336" i="11"/>
  <c r="D336" i="11"/>
  <c r="H335" i="11"/>
  <c r="G335" i="11"/>
  <c r="F335" i="11"/>
  <c r="E335" i="11"/>
  <c r="D335" i="11"/>
  <c r="H334" i="11"/>
  <c r="G334" i="11"/>
  <c r="F334" i="11"/>
  <c r="E334" i="11"/>
  <c r="D334" i="11"/>
  <c r="H333" i="11"/>
  <c r="G333" i="11"/>
  <c r="F333" i="11"/>
  <c r="E333" i="11"/>
  <c r="D333" i="11"/>
  <c r="H332" i="11"/>
  <c r="G332" i="11"/>
  <c r="F332" i="11"/>
  <c r="E332" i="11"/>
  <c r="D332" i="11"/>
  <c r="G331" i="11"/>
  <c r="H330" i="11"/>
  <c r="G330" i="11"/>
  <c r="F330" i="11"/>
  <c r="E330" i="11"/>
  <c r="D330" i="11"/>
  <c r="H329" i="11"/>
  <c r="H331" i="11" s="1"/>
  <c r="G329" i="11"/>
  <c r="F329" i="11"/>
  <c r="F331" i="11" s="1"/>
  <c r="E329" i="11"/>
  <c r="D329" i="11"/>
  <c r="H328" i="11"/>
  <c r="G328" i="11"/>
  <c r="F328" i="11"/>
  <c r="E328" i="11"/>
  <c r="D328" i="11"/>
  <c r="G327" i="11"/>
  <c r="H326" i="11"/>
  <c r="G326" i="11"/>
  <c r="F326" i="11"/>
  <c r="E326" i="11"/>
  <c r="D326" i="11"/>
  <c r="H325" i="11"/>
  <c r="H327" i="11" s="1"/>
  <c r="G325" i="11"/>
  <c r="F325" i="11"/>
  <c r="F327" i="11" s="1"/>
  <c r="E325" i="11"/>
  <c r="D325" i="11"/>
  <c r="H324" i="11"/>
  <c r="G324" i="11"/>
  <c r="F324" i="11"/>
  <c r="E324" i="11"/>
  <c r="D324" i="11"/>
  <c r="H322" i="11"/>
  <c r="G322" i="11"/>
  <c r="F322" i="11"/>
  <c r="E322" i="11"/>
  <c r="D322" i="11"/>
  <c r="H321" i="11"/>
  <c r="G321" i="11"/>
  <c r="F321" i="11"/>
  <c r="E321" i="11"/>
  <c r="D321" i="11"/>
  <c r="H320" i="11"/>
  <c r="G320" i="11"/>
  <c r="G323" i="11" s="1"/>
  <c r="F320" i="11"/>
  <c r="E320" i="11"/>
  <c r="D320" i="11"/>
  <c r="H319" i="11"/>
  <c r="H323" i="11" s="1"/>
  <c r="G319" i="11"/>
  <c r="F319" i="11"/>
  <c r="E319" i="11"/>
  <c r="D319" i="11"/>
  <c r="H318" i="11"/>
  <c r="G318" i="11"/>
  <c r="F318" i="11"/>
  <c r="E318" i="11"/>
  <c r="D318" i="11"/>
  <c r="H316" i="11"/>
  <c r="G316" i="11"/>
  <c r="F316" i="11"/>
  <c r="E316" i="11"/>
  <c r="D316" i="11"/>
  <c r="H315" i="11"/>
  <c r="G315" i="11"/>
  <c r="G317" i="11" s="1"/>
  <c r="F315" i="11"/>
  <c r="E315" i="11"/>
  <c r="E317" i="11" s="1"/>
  <c r="D315" i="11"/>
  <c r="H314" i="11"/>
  <c r="G314" i="11"/>
  <c r="F314" i="11"/>
  <c r="E314" i="11"/>
  <c r="D314" i="11"/>
  <c r="H312" i="11"/>
  <c r="G312" i="11"/>
  <c r="F312" i="11"/>
  <c r="E312" i="11"/>
  <c r="D312" i="11"/>
  <c r="H311" i="11"/>
  <c r="G311" i="11"/>
  <c r="F311" i="11"/>
  <c r="E311" i="11"/>
  <c r="D311" i="11"/>
  <c r="H310" i="11"/>
  <c r="G310" i="11"/>
  <c r="F310" i="11"/>
  <c r="E310" i="11"/>
  <c r="D310" i="11"/>
  <c r="H309" i="11"/>
  <c r="G309" i="11"/>
  <c r="F309" i="11"/>
  <c r="E309" i="11"/>
  <c r="E313" i="11" s="1"/>
  <c r="D309" i="11"/>
  <c r="H308" i="11"/>
  <c r="G308" i="11"/>
  <c r="F308" i="11"/>
  <c r="E308" i="11"/>
  <c r="D308" i="11"/>
  <c r="H306" i="11"/>
  <c r="G306" i="11"/>
  <c r="F306" i="11"/>
  <c r="E306" i="11"/>
  <c r="D306" i="11"/>
  <c r="H305" i="11"/>
  <c r="G305" i="11"/>
  <c r="F305" i="11"/>
  <c r="E305" i="11"/>
  <c r="D305" i="11"/>
  <c r="H304" i="11"/>
  <c r="G304" i="11"/>
  <c r="F304" i="11"/>
  <c r="E304" i="11"/>
  <c r="D304" i="11"/>
  <c r="H302" i="11"/>
  <c r="G302" i="11"/>
  <c r="F302" i="11"/>
  <c r="E302" i="11"/>
  <c r="D302" i="11"/>
  <c r="H301" i="11"/>
  <c r="G301" i="11"/>
  <c r="F301" i="11"/>
  <c r="E301" i="11"/>
  <c r="D301" i="11"/>
  <c r="H300" i="11"/>
  <c r="G300" i="11"/>
  <c r="F300" i="11"/>
  <c r="E300" i="11"/>
  <c r="E303" i="11" s="1"/>
  <c r="D300" i="11"/>
  <c r="H299" i="11"/>
  <c r="G299" i="11"/>
  <c r="F299" i="11"/>
  <c r="E299" i="11"/>
  <c r="D299" i="11"/>
  <c r="H297" i="11"/>
  <c r="G297" i="11"/>
  <c r="F297" i="11"/>
  <c r="E297" i="11"/>
  <c r="D297" i="11"/>
  <c r="H296" i="11"/>
  <c r="G296" i="11"/>
  <c r="G298" i="11" s="1"/>
  <c r="F296" i="11"/>
  <c r="F298" i="11" s="1"/>
  <c r="E296" i="11"/>
  <c r="E298" i="11" s="1"/>
  <c r="D296" i="11"/>
  <c r="H295" i="11"/>
  <c r="G295" i="11"/>
  <c r="F295" i="11"/>
  <c r="E295" i="11"/>
  <c r="D295" i="11"/>
  <c r="H293" i="11"/>
  <c r="G293" i="11"/>
  <c r="F293" i="11"/>
  <c r="E293" i="11"/>
  <c r="D293" i="11"/>
  <c r="H292" i="11"/>
  <c r="G292" i="11"/>
  <c r="F292" i="11"/>
  <c r="E292" i="11"/>
  <c r="D292" i="11"/>
  <c r="H291" i="11"/>
  <c r="G291" i="11"/>
  <c r="F291" i="11"/>
  <c r="E291" i="11"/>
  <c r="D291" i="11"/>
  <c r="H290" i="11"/>
  <c r="G290" i="11"/>
  <c r="F290" i="11"/>
  <c r="E290" i="11"/>
  <c r="D290" i="11"/>
  <c r="H289" i="11"/>
  <c r="G289" i="11"/>
  <c r="F289" i="11"/>
  <c r="E289" i="11"/>
  <c r="D289" i="11"/>
  <c r="H288" i="11"/>
  <c r="G288" i="11"/>
  <c r="F288" i="11"/>
  <c r="F294" i="11" s="1"/>
  <c r="E288" i="11"/>
  <c r="E294" i="11" s="1"/>
  <c r="D288" i="11"/>
  <c r="H287" i="11"/>
  <c r="G287" i="11"/>
  <c r="F287" i="11"/>
  <c r="E287" i="11"/>
  <c r="D287" i="11"/>
  <c r="H285" i="11"/>
  <c r="G285" i="11"/>
  <c r="F285" i="11"/>
  <c r="E285" i="11"/>
  <c r="D285" i="11"/>
  <c r="H284" i="11"/>
  <c r="G284" i="11"/>
  <c r="F284" i="11"/>
  <c r="E284" i="11"/>
  <c r="D284" i="11"/>
  <c r="H283" i="11"/>
  <c r="G283" i="11"/>
  <c r="F283" i="11"/>
  <c r="E283" i="11"/>
  <c r="D283" i="11"/>
  <c r="H282" i="11"/>
  <c r="G282" i="11"/>
  <c r="F282" i="11"/>
  <c r="E282" i="11"/>
  <c r="D282" i="11"/>
  <c r="H281" i="11"/>
  <c r="G281" i="11"/>
  <c r="F281" i="11"/>
  <c r="E281" i="11"/>
  <c r="D281" i="11"/>
  <c r="H280" i="11"/>
  <c r="G280" i="11"/>
  <c r="F280" i="11"/>
  <c r="F286" i="11" s="1"/>
  <c r="E280" i="11"/>
  <c r="E286" i="11" s="1"/>
  <c r="D280" i="11"/>
  <c r="H279" i="11"/>
  <c r="G279" i="11"/>
  <c r="F279" i="11"/>
  <c r="E279" i="11"/>
  <c r="D279" i="11"/>
  <c r="H277" i="11"/>
  <c r="G277" i="11"/>
  <c r="F277" i="11"/>
  <c r="E277" i="11"/>
  <c r="D277" i="11"/>
  <c r="H276" i="11"/>
  <c r="G276" i="11"/>
  <c r="F276" i="11"/>
  <c r="E276" i="11"/>
  <c r="D276" i="11"/>
  <c r="H275" i="11"/>
  <c r="G275" i="11"/>
  <c r="F275" i="11"/>
  <c r="E275" i="11"/>
  <c r="D275" i="11"/>
  <c r="H274" i="11"/>
  <c r="G274" i="11"/>
  <c r="F274" i="11"/>
  <c r="F278" i="11" s="1"/>
  <c r="E274" i="11"/>
  <c r="D274" i="11"/>
  <c r="H273" i="11"/>
  <c r="G273" i="11"/>
  <c r="F273" i="11"/>
  <c r="E273" i="11"/>
  <c r="D273" i="11"/>
  <c r="H271" i="11"/>
  <c r="G271" i="11"/>
  <c r="F271" i="11"/>
  <c r="E271" i="11"/>
  <c r="D271" i="11"/>
  <c r="H270" i="11"/>
  <c r="G270" i="11"/>
  <c r="F270" i="11"/>
  <c r="E270" i="11"/>
  <c r="D270" i="11"/>
  <c r="H269" i="11"/>
  <c r="G269" i="11"/>
  <c r="F269" i="11"/>
  <c r="E269" i="11"/>
  <c r="D269" i="11"/>
  <c r="H268" i="11"/>
  <c r="G268" i="11"/>
  <c r="F268" i="11"/>
  <c r="E268" i="11"/>
  <c r="D268" i="11"/>
  <c r="H267" i="11"/>
  <c r="G267" i="11"/>
  <c r="F267" i="11"/>
  <c r="E267" i="11"/>
  <c r="D267" i="11"/>
  <c r="H266" i="11"/>
  <c r="G266" i="11"/>
  <c r="G272" i="11" s="1"/>
  <c r="F266" i="11"/>
  <c r="F272" i="11" s="1"/>
  <c r="E266" i="11"/>
  <c r="D266" i="11"/>
  <c r="H265" i="11"/>
  <c r="G265" i="11"/>
  <c r="F265" i="11"/>
  <c r="E265" i="11"/>
  <c r="D265" i="11"/>
  <c r="H263" i="11"/>
  <c r="G263" i="11"/>
  <c r="F263" i="11"/>
  <c r="E263" i="11"/>
  <c r="D263" i="11"/>
  <c r="H262" i="11"/>
  <c r="G262" i="11"/>
  <c r="F262" i="11"/>
  <c r="E262" i="11"/>
  <c r="D262" i="11"/>
  <c r="H261" i="11"/>
  <c r="G261" i="11"/>
  <c r="F261" i="11"/>
  <c r="E261" i="11"/>
  <c r="D261" i="11"/>
  <c r="H260" i="11"/>
  <c r="G260" i="11"/>
  <c r="F260" i="11"/>
  <c r="E260" i="11"/>
  <c r="D260" i="11"/>
  <c r="H259" i="11"/>
  <c r="G259" i="11"/>
  <c r="F259" i="11"/>
  <c r="E259" i="11"/>
  <c r="D259" i="11"/>
  <c r="H258" i="11"/>
  <c r="G258" i="11"/>
  <c r="F258" i="11"/>
  <c r="F264" i="11" s="1"/>
  <c r="E258" i="11"/>
  <c r="D258" i="11"/>
  <c r="H257" i="11"/>
  <c r="G257" i="11"/>
  <c r="F257" i="11"/>
  <c r="E257" i="11"/>
  <c r="D257" i="11"/>
  <c r="H255" i="11"/>
  <c r="G255" i="11"/>
  <c r="F255" i="11"/>
  <c r="E255" i="11"/>
  <c r="D255" i="11"/>
  <c r="H254" i="11"/>
  <c r="G254" i="11"/>
  <c r="F254" i="11"/>
  <c r="E254" i="11"/>
  <c r="D254" i="11"/>
  <c r="H253" i="11"/>
  <c r="G253" i="11"/>
  <c r="F253" i="11"/>
  <c r="E253" i="11"/>
  <c r="D253" i="11"/>
  <c r="H252" i="11"/>
  <c r="G252" i="11"/>
  <c r="F252" i="11"/>
  <c r="E252" i="11"/>
  <c r="D252" i="11"/>
  <c r="H251" i="11"/>
  <c r="G251" i="11"/>
  <c r="F251" i="11"/>
  <c r="E251" i="11"/>
  <c r="D251" i="11"/>
  <c r="H250" i="11"/>
  <c r="G250" i="11"/>
  <c r="F250" i="11"/>
  <c r="F256" i="11" s="1"/>
  <c r="E250" i="11"/>
  <c r="D250" i="11"/>
  <c r="H249" i="11"/>
  <c r="G249" i="11"/>
  <c r="F249" i="11"/>
  <c r="E249" i="11"/>
  <c r="D249" i="11"/>
  <c r="H247" i="11"/>
  <c r="G247" i="11"/>
  <c r="F247" i="11"/>
  <c r="E247" i="11"/>
  <c r="D247" i="11"/>
  <c r="H246" i="11"/>
  <c r="G246" i="11"/>
  <c r="F246" i="11"/>
  <c r="E246" i="11"/>
  <c r="D246" i="11"/>
  <c r="H245" i="11"/>
  <c r="G245" i="11"/>
  <c r="F245" i="11"/>
  <c r="E245" i="11"/>
  <c r="D245" i="11"/>
  <c r="H244" i="11"/>
  <c r="G244" i="11"/>
  <c r="F244" i="11"/>
  <c r="E244" i="11"/>
  <c r="D244" i="11"/>
  <c r="H243" i="11"/>
  <c r="G243" i="11"/>
  <c r="F243" i="11"/>
  <c r="E243" i="11"/>
  <c r="D243" i="11"/>
  <c r="H242" i="11"/>
  <c r="G242" i="11"/>
  <c r="F242" i="11"/>
  <c r="E242" i="11"/>
  <c r="D242" i="11"/>
  <c r="H240" i="11"/>
  <c r="G240" i="11"/>
  <c r="F240" i="11"/>
  <c r="E240" i="11"/>
  <c r="D240" i="11"/>
  <c r="H239" i="11"/>
  <c r="G239" i="11"/>
  <c r="F239" i="11"/>
  <c r="E239" i="11"/>
  <c r="D239" i="11"/>
  <c r="H238" i="11"/>
  <c r="G238" i="11"/>
  <c r="F238" i="11"/>
  <c r="E238" i="11"/>
  <c r="D238" i="11"/>
  <c r="H237" i="11"/>
  <c r="G237" i="11"/>
  <c r="F237" i="11"/>
  <c r="E237" i="11"/>
  <c r="D237" i="11"/>
  <c r="H236" i="11"/>
  <c r="G236" i="11"/>
  <c r="F236" i="11"/>
  <c r="E236" i="11"/>
  <c r="D236" i="11"/>
  <c r="H235" i="11"/>
  <c r="G235" i="11"/>
  <c r="F235" i="11"/>
  <c r="E235" i="11"/>
  <c r="E241" i="11" s="1"/>
  <c r="D235" i="11"/>
  <c r="H234" i="11"/>
  <c r="G234" i="11"/>
  <c r="F234" i="11"/>
  <c r="E234" i="11"/>
  <c r="D234" i="11"/>
  <c r="H232" i="11"/>
  <c r="G232" i="11"/>
  <c r="F232" i="11"/>
  <c r="E232" i="11"/>
  <c r="D232" i="11"/>
  <c r="H231" i="11"/>
  <c r="G231" i="11"/>
  <c r="F231" i="11"/>
  <c r="E231" i="11"/>
  <c r="E233" i="11" s="1"/>
  <c r="D231" i="11"/>
  <c r="H230" i="11"/>
  <c r="G230" i="11"/>
  <c r="F230" i="11"/>
  <c r="E230" i="11"/>
  <c r="D230" i="11"/>
  <c r="H229" i="11"/>
  <c r="G229" i="11"/>
  <c r="F229" i="11"/>
  <c r="E229" i="11"/>
  <c r="D229" i="11"/>
  <c r="H227" i="11"/>
  <c r="G227" i="11"/>
  <c r="F227" i="11"/>
  <c r="E227" i="11"/>
  <c r="D227" i="11"/>
  <c r="H226" i="11"/>
  <c r="G226" i="11"/>
  <c r="F226" i="11"/>
  <c r="E226" i="11"/>
  <c r="D226" i="11"/>
  <c r="H225" i="11"/>
  <c r="G225" i="11"/>
  <c r="F225" i="11"/>
  <c r="E225" i="11"/>
  <c r="D225" i="11"/>
  <c r="H224" i="11"/>
  <c r="G224" i="11"/>
  <c r="G228" i="11" s="1"/>
  <c r="F224" i="11"/>
  <c r="E224" i="11"/>
  <c r="D224" i="11"/>
  <c r="H223" i="11"/>
  <c r="G223" i="11"/>
  <c r="F223" i="11"/>
  <c r="E223" i="11"/>
  <c r="D223" i="11"/>
  <c r="H221" i="11"/>
  <c r="G221" i="11"/>
  <c r="F221" i="11"/>
  <c r="E221" i="11"/>
  <c r="D221" i="11"/>
  <c r="H220" i="11"/>
  <c r="G220" i="11"/>
  <c r="F220" i="11"/>
  <c r="E220" i="11"/>
  <c r="D220" i="11"/>
  <c r="H219" i="11"/>
  <c r="G219" i="11"/>
  <c r="F219" i="11"/>
  <c r="E219" i="11"/>
  <c r="D219" i="11"/>
  <c r="H218" i="11"/>
  <c r="G218" i="11"/>
  <c r="F218" i="11"/>
  <c r="E218" i="11"/>
  <c r="D218" i="11"/>
  <c r="H217" i="11"/>
  <c r="G217" i="11"/>
  <c r="F217" i="11"/>
  <c r="E217" i="11"/>
  <c r="D217" i="11"/>
  <c r="H216" i="11"/>
  <c r="G216" i="11"/>
  <c r="F216" i="11"/>
  <c r="F222" i="11" s="1"/>
  <c r="E216" i="11"/>
  <c r="D216" i="11"/>
  <c r="H215" i="11"/>
  <c r="G215" i="11"/>
  <c r="F215" i="11"/>
  <c r="E215" i="11"/>
  <c r="D215" i="11"/>
  <c r="H213" i="11"/>
  <c r="G213" i="11"/>
  <c r="F213" i="11"/>
  <c r="E213" i="11"/>
  <c r="D213" i="11"/>
  <c r="H212" i="11"/>
  <c r="G212" i="11"/>
  <c r="F212" i="11"/>
  <c r="E212" i="11"/>
  <c r="D212" i="11"/>
  <c r="H211" i="11"/>
  <c r="G211" i="11"/>
  <c r="F211" i="11"/>
  <c r="E211" i="11"/>
  <c r="D211" i="11"/>
  <c r="H210" i="11"/>
  <c r="G210" i="11"/>
  <c r="F210" i="11"/>
  <c r="E210" i="11"/>
  <c r="D210" i="11"/>
  <c r="H209" i="11"/>
  <c r="G209" i="11"/>
  <c r="F209" i="11"/>
  <c r="E209" i="11"/>
  <c r="D209" i="11"/>
  <c r="H208" i="11"/>
  <c r="G208" i="11"/>
  <c r="F208" i="11"/>
  <c r="F214" i="11" s="1"/>
  <c r="E208" i="11"/>
  <c r="D208" i="11"/>
  <c r="H207" i="11"/>
  <c r="G207" i="11"/>
  <c r="F207" i="11"/>
  <c r="E207" i="11"/>
  <c r="D207" i="11"/>
  <c r="H205" i="11"/>
  <c r="G205" i="11"/>
  <c r="F205" i="11"/>
  <c r="E205" i="11"/>
  <c r="D205" i="11"/>
  <c r="H204" i="11"/>
  <c r="G204" i="11"/>
  <c r="F204" i="11"/>
  <c r="E204" i="11"/>
  <c r="D204" i="11"/>
  <c r="H203" i="11"/>
  <c r="G203" i="11"/>
  <c r="F203" i="11"/>
  <c r="E203" i="11"/>
  <c r="D203" i="11"/>
  <c r="H202" i="11"/>
  <c r="G202" i="11"/>
  <c r="F202" i="11"/>
  <c r="E202" i="11"/>
  <c r="D202" i="11"/>
  <c r="H201" i="11"/>
  <c r="G201" i="11"/>
  <c r="F201" i="11"/>
  <c r="E201" i="11"/>
  <c r="D201" i="11"/>
  <c r="H200" i="11"/>
  <c r="G200" i="11"/>
  <c r="F200" i="11"/>
  <c r="E200" i="11"/>
  <c r="D200" i="11"/>
  <c r="H199" i="11"/>
  <c r="G199" i="11"/>
  <c r="F199" i="11"/>
  <c r="E199" i="11"/>
  <c r="D199" i="11"/>
  <c r="H198" i="11"/>
  <c r="G198" i="11"/>
  <c r="F198" i="11"/>
  <c r="E198" i="11"/>
  <c r="D198" i="11"/>
  <c r="H196" i="11"/>
  <c r="G196" i="11"/>
  <c r="F196" i="11"/>
  <c r="E196" i="11"/>
  <c r="D196" i="11"/>
  <c r="H195" i="11"/>
  <c r="G195" i="11"/>
  <c r="F195" i="11"/>
  <c r="E195" i="11"/>
  <c r="D195" i="11"/>
  <c r="H194" i="11"/>
  <c r="G194" i="11"/>
  <c r="F194" i="11"/>
  <c r="E194" i="11"/>
  <c r="D194" i="11"/>
  <c r="H193" i="11"/>
  <c r="G193" i="11"/>
  <c r="F193" i="11"/>
  <c r="E193" i="11"/>
  <c r="D193" i="11"/>
  <c r="H192" i="11"/>
  <c r="G192" i="11"/>
  <c r="F192" i="11"/>
  <c r="E192" i="11"/>
  <c r="D192" i="11"/>
  <c r="H191" i="11"/>
  <c r="G191" i="11"/>
  <c r="F191" i="11"/>
  <c r="E191" i="11"/>
  <c r="D191" i="11"/>
  <c r="H190" i="11"/>
  <c r="G190" i="11"/>
  <c r="F190" i="11"/>
  <c r="E190" i="11"/>
  <c r="D190" i="11"/>
  <c r="H189" i="11"/>
  <c r="G189" i="11"/>
  <c r="F189" i="11"/>
  <c r="E189" i="11"/>
  <c r="D189" i="11"/>
  <c r="H187" i="11"/>
  <c r="G187" i="11"/>
  <c r="F187" i="11"/>
  <c r="E187" i="11"/>
  <c r="D187" i="11"/>
  <c r="H186" i="11"/>
  <c r="G186" i="11"/>
  <c r="F186" i="11"/>
  <c r="E186" i="11"/>
  <c r="D186" i="11"/>
  <c r="H185" i="11"/>
  <c r="G185" i="11"/>
  <c r="F185" i="11"/>
  <c r="E185" i="11"/>
  <c r="D185" i="11"/>
  <c r="H184" i="11"/>
  <c r="G184" i="11"/>
  <c r="F184" i="11"/>
  <c r="E184" i="11"/>
  <c r="D184" i="11"/>
  <c r="H183" i="11"/>
  <c r="G183" i="11"/>
  <c r="F183" i="11"/>
  <c r="E183" i="11"/>
  <c r="D183" i="11"/>
  <c r="H182" i="11"/>
  <c r="G182" i="11"/>
  <c r="F182" i="11"/>
  <c r="E182" i="11"/>
  <c r="D182" i="11"/>
  <c r="H181" i="11"/>
  <c r="G181" i="11"/>
  <c r="F181" i="11"/>
  <c r="E181" i="11"/>
  <c r="D181" i="11"/>
  <c r="H180" i="11"/>
  <c r="G180" i="11"/>
  <c r="F180" i="11"/>
  <c r="E180" i="11"/>
  <c r="D180" i="11"/>
  <c r="H179" i="11"/>
  <c r="G179" i="11"/>
  <c r="F179" i="11"/>
  <c r="E179" i="11"/>
  <c r="D179" i="11"/>
  <c r="H178" i="11"/>
  <c r="G178" i="11"/>
  <c r="F178" i="11"/>
  <c r="E178" i="11"/>
  <c r="D178" i="11"/>
  <c r="H176" i="11"/>
  <c r="G176" i="11"/>
  <c r="F176" i="11"/>
  <c r="E176" i="11"/>
  <c r="D176" i="11"/>
  <c r="H175" i="11"/>
  <c r="G175" i="11"/>
  <c r="F175" i="11"/>
  <c r="E175" i="11"/>
  <c r="D175" i="11"/>
  <c r="H174" i="11"/>
  <c r="G174" i="11"/>
  <c r="F174" i="11"/>
  <c r="E174" i="11"/>
  <c r="D174" i="11"/>
  <c r="H173" i="11"/>
  <c r="G173" i="11"/>
  <c r="F173" i="11"/>
  <c r="E173" i="11"/>
  <c r="D173" i="11"/>
  <c r="H172" i="11"/>
  <c r="G172" i="11"/>
  <c r="F172" i="11"/>
  <c r="E172" i="11"/>
  <c r="D172" i="11"/>
  <c r="H171" i="11"/>
  <c r="G171" i="11"/>
  <c r="F171" i="11"/>
  <c r="E171" i="11"/>
  <c r="D171" i="11"/>
  <c r="H170" i="11"/>
  <c r="G170" i="11"/>
  <c r="F170" i="11"/>
  <c r="E170" i="11"/>
  <c r="D170" i="11"/>
  <c r="H169" i="11"/>
  <c r="G169" i="11"/>
  <c r="F169" i="11"/>
  <c r="E169" i="11"/>
  <c r="D169" i="11"/>
  <c r="H168" i="11"/>
  <c r="G168" i="11"/>
  <c r="F168" i="11"/>
  <c r="E168" i="11"/>
  <c r="D168" i="11"/>
  <c r="H167" i="11"/>
  <c r="G167" i="11"/>
  <c r="F167" i="11"/>
  <c r="E167" i="11"/>
  <c r="D167" i="11"/>
  <c r="H166" i="11"/>
  <c r="G166" i="11"/>
  <c r="F166" i="11"/>
  <c r="E166" i="11"/>
  <c r="E177" i="11" s="1"/>
  <c r="D166" i="11"/>
  <c r="H165" i="11"/>
  <c r="G165" i="11"/>
  <c r="F165" i="11"/>
  <c r="E165" i="11"/>
  <c r="D165" i="11"/>
  <c r="H163" i="11"/>
  <c r="G163" i="11"/>
  <c r="F163" i="11"/>
  <c r="E163" i="11"/>
  <c r="D163" i="11"/>
  <c r="H162" i="11"/>
  <c r="G162" i="11"/>
  <c r="F162" i="11"/>
  <c r="E162" i="11"/>
  <c r="D162" i="11"/>
  <c r="H161" i="11"/>
  <c r="G161" i="11"/>
  <c r="F161" i="11"/>
  <c r="E161" i="11"/>
  <c r="D161" i="11"/>
  <c r="H160" i="11"/>
  <c r="G160" i="11"/>
  <c r="F160" i="11"/>
  <c r="F164" i="11" s="1"/>
  <c r="E160" i="11"/>
  <c r="D160" i="11"/>
  <c r="H159" i="11"/>
  <c r="G159" i="11"/>
  <c r="F159" i="11"/>
  <c r="E159" i="11"/>
  <c r="D159" i="11"/>
  <c r="H157" i="11"/>
  <c r="G157" i="11"/>
  <c r="F157" i="11"/>
  <c r="E157" i="11"/>
  <c r="D157" i="11"/>
  <c r="H156" i="11"/>
  <c r="G156" i="11"/>
  <c r="F156" i="11"/>
  <c r="E156" i="11"/>
  <c r="D156" i="11"/>
  <c r="H155" i="11"/>
  <c r="G155" i="11"/>
  <c r="G158" i="11" s="1"/>
  <c r="F155" i="11"/>
  <c r="E155" i="11"/>
  <c r="D155" i="11"/>
  <c r="H154" i="11"/>
  <c r="G154" i="11"/>
  <c r="F154" i="11"/>
  <c r="E154" i="11"/>
  <c r="D154" i="11"/>
  <c r="H152" i="11"/>
  <c r="G152" i="11"/>
  <c r="F152" i="11"/>
  <c r="E152" i="11"/>
  <c r="D152" i="11"/>
  <c r="H151" i="11"/>
  <c r="G151" i="11"/>
  <c r="F151" i="11"/>
  <c r="E151" i="11"/>
  <c r="D151" i="11"/>
  <c r="H150" i="11"/>
  <c r="G150" i="11"/>
  <c r="F150" i="11"/>
  <c r="E150" i="11"/>
  <c r="D150" i="11"/>
  <c r="H149" i="11"/>
  <c r="G149" i="11"/>
  <c r="F149" i="11"/>
  <c r="E149" i="11"/>
  <c r="D149" i="11"/>
  <c r="H148" i="11"/>
  <c r="G148" i="11"/>
  <c r="F148" i="11"/>
  <c r="E148" i="11"/>
  <c r="D148" i="11"/>
  <c r="H147" i="11"/>
  <c r="G147" i="11"/>
  <c r="F147" i="11"/>
  <c r="E147" i="11"/>
  <c r="D147" i="11"/>
  <c r="H146" i="11"/>
  <c r="G146" i="11"/>
  <c r="F146" i="11"/>
  <c r="E146" i="11"/>
  <c r="D146" i="11"/>
  <c r="H145" i="11"/>
  <c r="G145" i="11"/>
  <c r="F145" i="11"/>
  <c r="E145" i="11"/>
  <c r="D145" i="11"/>
  <c r="H144" i="11"/>
  <c r="G144" i="11"/>
  <c r="F144" i="11"/>
  <c r="E144" i="11"/>
  <c r="D144" i="11"/>
  <c r="H143" i="11"/>
  <c r="G143" i="11"/>
  <c r="F143" i="11"/>
  <c r="E143" i="11"/>
  <c r="D143" i="11"/>
  <c r="H142" i="11"/>
  <c r="G142" i="11"/>
  <c r="F142" i="11"/>
  <c r="E142" i="11"/>
  <c r="D142" i="11"/>
  <c r="H141" i="11"/>
  <c r="G141" i="11"/>
  <c r="F141" i="11"/>
  <c r="E141" i="11"/>
  <c r="D141" i="11"/>
  <c r="H140" i="11"/>
  <c r="G140" i="11"/>
  <c r="F140" i="11"/>
  <c r="E140" i="11"/>
  <c r="D140" i="11"/>
  <c r="H138" i="11"/>
  <c r="G138" i="11"/>
  <c r="F138" i="11"/>
  <c r="E138" i="11"/>
  <c r="D138" i="11"/>
  <c r="H137" i="11"/>
  <c r="G137" i="11"/>
  <c r="G139" i="11" s="1"/>
  <c r="F137" i="11"/>
  <c r="E137" i="11"/>
  <c r="D137" i="11"/>
  <c r="H136" i="11"/>
  <c r="G136" i="11"/>
  <c r="F136" i="11"/>
  <c r="E136" i="11"/>
  <c r="D136" i="11"/>
  <c r="H135" i="11"/>
  <c r="G135" i="11"/>
  <c r="F135" i="11"/>
  <c r="E135" i="11"/>
  <c r="D135" i="11"/>
  <c r="H134" i="11"/>
  <c r="G134" i="11"/>
  <c r="F134" i="11"/>
  <c r="F139" i="11" s="1"/>
  <c r="E134" i="11"/>
  <c r="E139" i="11" s="1"/>
  <c r="D134" i="11"/>
  <c r="H133" i="11"/>
  <c r="G133" i="11"/>
  <c r="F133" i="11"/>
  <c r="E133" i="11"/>
  <c r="D133" i="11"/>
  <c r="H131" i="11"/>
  <c r="G131" i="11"/>
  <c r="F131" i="11"/>
  <c r="E131" i="11"/>
  <c r="D131" i="11"/>
  <c r="H130" i="11"/>
  <c r="G130" i="11"/>
  <c r="F130" i="11"/>
  <c r="F132" i="11" s="1"/>
  <c r="E130" i="11"/>
  <c r="D130" i="11"/>
  <c r="H129" i="11"/>
  <c r="G129" i="11"/>
  <c r="F129" i="11"/>
  <c r="E129" i="11"/>
  <c r="D129" i="11"/>
  <c r="H128" i="11"/>
  <c r="G128" i="11"/>
  <c r="F128" i="11"/>
  <c r="E128" i="11"/>
  <c r="D128" i="11"/>
  <c r="H127" i="11"/>
  <c r="G127" i="11"/>
  <c r="F127" i="11"/>
  <c r="E127" i="11"/>
  <c r="D127" i="11"/>
  <c r="H125" i="11"/>
  <c r="G125" i="11"/>
  <c r="F125" i="11"/>
  <c r="E125" i="11"/>
  <c r="D125" i="11"/>
  <c r="H124" i="11"/>
  <c r="G124" i="11"/>
  <c r="F124" i="11"/>
  <c r="E124" i="11"/>
  <c r="D124" i="11"/>
  <c r="H123" i="11"/>
  <c r="G123" i="11"/>
  <c r="F123" i="11"/>
  <c r="E123" i="11"/>
  <c r="D123" i="11"/>
  <c r="H122" i="11"/>
  <c r="G122" i="11"/>
  <c r="F122" i="11"/>
  <c r="E122" i="11"/>
  <c r="D122" i="11"/>
  <c r="H121" i="11"/>
  <c r="G121" i="11"/>
  <c r="F121" i="11"/>
  <c r="E121" i="11"/>
  <c r="D121" i="11"/>
  <c r="H120" i="11"/>
  <c r="G120" i="11"/>
  <c r="F120" i="11"/>
  <c r="E120" i="11"/>
  <c r="D120" i="11"/>
  <c r="H119" i="11"/>
  <c r="G119" i="11"/>
  <c r="F119" i="11"/>
  <c r="E119" i="11"/>
  <c r="D119" i="11"/>
  <c r="H118" i="11"/>
  <c r="G118" i="11"/>
  <c r="F118" i="11"/>
  <c r="E118" i="11"/>
  <c r="D118" i="11"/>
  <c r="H117" i="11"/>
  <c r="G117" i="11"/>
  <c r="F117" i="11"/>
  <c r="E117" i="11"/>
  <c r="D117" i="11"/>
  <c r="H116" i="11"/>
  <c r="G116" i="11"/>
  <c r="F116" i="11"/>
  <c r="E116" i="11"/>
  <c r="D116" i="11"/>
  <c r="H115" i="11"/>
  <c r="G115" i="11"/>
  <c r="F115" i="11"/>
  <c r="E115" i="11"/>
  <c r="D115" i="11"/>
  <c r="H114" i="11"/>
  <c r="G114" i="11"/>
  <c r="F114" i="11"/>
  <c r="E114" i="11"/>
  <c r="D114" i="11"/>
  <c r="H113" i="11"/>
  <c r="G113" i="11"/>
  <c r="F113" i="11"/>
  <c r="E113" i="11"/>
  <c r="D113" i="11"/>
  <c r="H112" i="11"/>
  <c r="G112" i="11"/>
  <c r="F112" i="11"/>
  <c r="E112" i="11"/>
  <c r="D112" i="11"/>
  <c r="H111" i="11"/>
  <c r="G111" i="11"/>
  <c r="F111" i="11"/>
  <c r="E111" i="11"/>
  <c r="D111" i="11"/>
  <c r="H110" i="11"/>
  <c r="G110" i="11"/>
  <c r="F110" i="11"/>
  <c r="E110" i="11"/>
  <c r="D110" i="11"/>
  <c r="H109" i="11"/>
  <c r="G109" i="11"/>
  <c r="F109" i="11"/>
  <c r="E109" i="11"/>
  <c r="D109" i="11"/>
  <c r="H108" i="11"/>
  <c r="G108" i="11"/>
  <c r="F108" i="11"/>
  <c r="E108" i="11"/>
  <c r="D108" i="11"/>
  <c r="H107" i="11"/>
  <c r="G107" i="11"/>
  <c r="F107" i="11"/>
  <c r="E107" i="11"/>
  <c r="D107" i="11"/>
  <c r="H106" i="11"/>
  <c r="G106" i="11"/>
  <c r="F106" i="11"/>
  <c r="E106" i="11"/>
  <c r="D106" i="11"/>
  <c r="H105" i="11"/>
  <c r="G105" i="11"/>
  <c r="F105" i="11"/>
  <c r="E105" i="11"/>
  <c r="D105" i="11"/>
  <c r="H104" i="11"/>
  <c r="G104" i="11"/>
  <c r="F104" i="11"/>
  <c r="E104" i="11"/>
  <c r="D104" i="11"/>
  <c r="H103" i="11"/>
  <c r="G103" i="11"/>
  <c r="F103" i="11"/>
  <c r="E103" i="11"/>
  <c r="D103" i="11"/>
  <c r="H102" i="11"/>
  <c r="G102" i="11"/>
  <c r="F102" i="11"/>
  <c r="F16" i="11" s="1"/>
  <c r="E102" i="11"/>
  <c r="D102" i="11"/>
  <c r="H101" i="11"/>
  <c r="G101" i="11"/>
  <c r="F101" i="11"/>
  <c r="E101" i="11"/>
  <c r="D101" i="11"/>
  <c r="H100" i="11"/>
  <c r="G100" i="11"/>
  <c r="F100" i="11"/>
  <c r="E100" i="11"/>
  <c r="D100" i="11"/>
  <c r="H99" i="11"/>
  <c r="G99" i="11"/>
  <c r="F99" i="11"/>
  <c r="E99" i="11"/>
  <c r="D99" i="11"/>
  <c r="H98" i="11"/>
  <c r="G98" i="11"/>
  <c r="F98" i="11"/>
  <c r="E98" i="11"/>
  <c r="D98" i="11"/>
  <c r="H97" i="11"/>
  <c r="G97" i="11"/>
  <c r="G9" i="11" s="1"/>
  <c r="F97" i="11"/>
  <c r="E97" i="11"/>
  <c r="D97" i="11"/>
  <c r="H96" i="11"/>
  <c r="G96" i="11"/>
  <c r="F96" i="11"/>
  <c r="E96" i="11"/>
  <c r="D96" i="11"/>
  <c r="H95" i="11"/>
  <c r="G95" i="11"/>
  <c r="F95" i="11"/>
  <c r="E95" i="11"/>
  <c r="D95" i="11"/>
  <c r="H94" i="11"/>
  <c r="G94" i="11"/>
  <c r="F94" i="11"/>
  <c r="E94" i="11"/>
  <c r="D94" i="11"/>
  <c r="H93" i="11"/>
  <c r="G93" i="11"/>
  <c r="F93" i="11"/>
  <c r="E93" i="11"/>
  <c r="D93" i="11"/>
  <c r="H92" i="11"/>
  <c r="G92" i="11"/>
  <c r="F92" i="11"/>
  <c r="E92" i="11"/>
  <c r="D92" i="11"/>
  <c r="H91" i="11"/>
  <c r="G91" i="11"/>
  <c r="F91" i="11"/>
  <c r="E91" i="11"/>
  <c r="D91" i="11"/>
  <c r="H90" i="11"/>
  <c r="G90" i="11"/>
  <c r="F90" i="11"/>
  <c r="E90" i="11"/>
  <c r="D90" i="11"/>
  <c r="H89" i="11"/>
  <c r="G89" i="11"/>
  <c r="F89" i="11"/>
  <c r="E89" i="11"/>
  <c r="D89" i="11"/>
  <c r="H88" i="11"/>
  <c r="G88" i="11"/>
  <c r="F88" i="11"/>
  <c r="E88" i="11"/>
  <c r="D88" i="11"/>
  <c r="H87" i="11"/>
  <c r="G87" i="11"/>
  <c r="F87" i="11"/>
  <c r="E87" i="11"/>
  <c r="D87" i="11"/>
  <c r="H86" i="11"/>
  <c r="G86" i="11"/>
  <c r="F86" i="11"/>
  <c r="E86" i="11"/>
  <c r="D86" i="11"/>
  <c r="H85" i="11"/>
  <c r="G85" i="11"/>
  <c r="F85" i="11"/>
  <c r="E85" i="11"/>
  <c r="D85" i="11"/>
  <c r="H84" i="11"/>
  <c r="G84" i="11"/>
  <c r="F84" i="11"/>
  <c r="E84" i="11"/>
  <c r="D84" i="11"/>
  <c r="H83" i="11"/>
  <c r="G83" i="11"/>
  <c r="F83" i="11"/>
  <c r="E83" i="11"/>
  <c r="D83" i="11"/>
  <c r="H82" i="11"/>
  <c r="G82" i="11"/>
  <c r="F82" i="11"/>
  <c r="E82" i="11"/>
  <c r="D82" i="11"/>
  <c r="H81" i="11"/>
  <c r="G81" i="11"/>
  <c r="F81" i="11"/>
  <c r="E81" i="11"/>
  <c r="D81" i="11"/>
  <c r="H80" i="11"/>
  <c r="G80" i="11"/>
  <c r="F80" i="11"/>
  <c r="E80" i="11"/>
  <c r="D80" i="11"/>
  <c r="H79" i="11"/>
  <c r="G79" i="11"/>
  <c r="F79" i="11"/>
  <c r="E79" i="11"/>
  <c r="D79" i="11"/>
  <c r="H78" i="11"/>
  <c r="G78" i="11"/>
  <c r="F78" i="11"/>
  <c r="E78" i="11"/>
  <c r="D78" i="11"/>
  <c r="H77" i="11"/>
  <c r="G77" i="11"/>
  <c r="G17" i="11" s="1"/>
  <c r="F77" i="11"/>
  <c r="E77" i="11"/>
  <c r="D77" i="11"/>
  <c r="H76" i="11"/>
  <c r="G76" i="11"/>
  <c r="F76" i="11"/>
  <c r="E76" i="11"/>
  <c r="D76" i="11"/>
  <c r="H75" i="11"/>
  <c r="G75" i="11"/>
  <c r="F75" i="11"/>
  <c r="E75" i="11"/>
  <c r="D75" i="11"/>
  <c r="H74" i="11"/>
  <c r="G74" i="11"/>
  <c r="F74" i="11"/>
  <c r="F14" i="11" s="1"/>
  <c r="E74" i="11"/>
  <c r="D74" i="11"/>
  <c r="H73" i="11"/>
  <c r="G73" i="11"/>
  <c r="F73" i="11"/>
  <c r="E73" i="11"/>
  <c r="D73" i="11"/>
  <c r="H72" i="11"/>
  <c r="G72" i="11"/>
  <c r="F72" i="11"/>
  <c r="E72" i="11"/>
  <c r="D72" i="11"/>
  <c r="H71" i="11"/>
  <c r="G71" i="11"/>
  <c r="F71" i="11"/>
  <c r="E71" i="11"/>
  <c r="D71" i="11"/>
  <c r="H70" i="11"/>
  <c r="G70" i="11"/>
  <c r="F70" i="11"/>
  <c r="E70" i="11"/>
  <c r="D70" i="11"/>
  <c r="H69" i="11"/>
  <c r="G69" i="11"/>
  <c r="F69" i="11"/>
  <c r="E69" i="11"/>
  <c r="D69" i="11"/>
  <c r="H68" i="11"/>
  <c r="G68" i="11"/>
  <c r="F68" i="11"/>
  <c r="E68" i="11"/>
  <c r="D68" i="11"/>
  <c r="H67" i="11"/>
  <c r="G67" i="11"/>
  <c r="F67" i="11"/>
  <c r="E67" i="11"/>
  <c r="D67" i="11"/>
  <c r="H66" i="11"/>
  <c r="G66" i="11"/>
  <c r="F66" i="11"/>
  <c r="E66" i="11"/>
  <c r="D66" i="11"/>
  <c r="H65" i="11"/>
  <c r="G65" i="11"/>
  <c r="G13" i="11" s="1"/>
  <c r="F65" i="11"/>
  <c r="E65" i="11"/>
  <c r="D65" i="11"/>
  <c r="H64" i="11"/>
  <c r="G64" i="11"/>
  <c r="F64" i="11"/>
  <c r="E64" i="11"/>
  <c r="D64" i="11"/>
  <c r="H63" i="11"/>
  <c r="G63" i="11"/>
  <c r="F63" i="11"/>
  <c r="E63" i="11"/>
  <c r="D63" i="11"/>
  <c r="H62" i="11"/>
  <c r="G62" i="11"/>
  <c r="F62" i="11"/>
  <c r="E62" i="11"/>
  <c r="D62" i="11"/>
  <c r="H61" i="11"/>
  <c r="G61" i="11"/>
  <c r="F61" i="11"/>
  <c r="E61" i="11"/>
  <c r="D61" i="11"/>
  <c r="H60" i="11"/>
  <c r="G60" i="11"/>
  <c r="F60" i="11"/>
  <c r="E60" i="11"/>
  <c r="D60" i="11"/>
  <c r="H59" i="11"/>
  <c r="G59" i="11"/>
  <c r="F59" i="11"/>
  <c r="E59" i="11"/>
  <c r="D59" i="11"/>
  <c r="H58" i="11"/>
  <c r="G58" i="11"/>
  <c r="F58" i="11"/>
  <c r="F126" i="11" s="1"/>
  <c r="E58" i="11"/>
  <c r="D58" i="11"/>
  <c r="H57" i="11"/>
  <c r="G57" i="11"/>
  <c r="F57" i="11"/>
  <c r="E57" i="11"/>
  <c r="D57" i="11"/>
  <c r="H55" i="11"/>
  <c r="G55" i="11"/>
  <c r="F55" i="11"/>
  <c r="E55" i="11"/>
  <c r="D55" i="11"/>
  <c r="H54" i="11"/>
  <c r="G54" i="11"/>
  <c r="F54" i="11"/>
  <c r="E54" i="11"/>
  <c r="D54" i="11"/>
  <c r="H53" i="11"/>
  <c r="H16" i="11" s="1"/>
  <c r="G53" i="11"/>
  <c r="F53" i="11"/>
  <c r="E53" i="11"/>
  <c r="D53" i="11"/>
  <c r="H52" i="11"/>
  <c r="G52" i="11"/>
  <c r="F52" i="11"/>
  <c r="E52" i="11"/>
  <c r="E15" i="11" s="1"/>
  <c r="D52" i="11"/>
  <c r="H51" i="11"/>
  <c r="G51" i="11"/>
  <c r="F51" i="11"/>
  <c r="E51" i="11"/>
  <c r="D51" i="11"/>
  <c r="H50" i="11"/>
  <c r="G50" i="11"/>
  <c r="F50" i="11"/>
  <c r="E50" i="11"/>
  <c r="D50" i="11"/>
  <c r="H49" i="11"/>
  <c r="G49" i="11"/>
  <c r="F49" i="11"/>
  <c r="E49" i="11"/>
  <c r="D49" i="11"/>
  <c r="H48" i="11"/>
  <c r="G48" i="11"/>
  <c r="F48" i="11"/>
  <c r="E48" i="11"/>
  <c r="D48" i="11"/>
  <c r="H47" i="11"/>
  <c r="G47" i="11"/>
  <c r="F47" i="11"/>
  <c r="E47" i="11"/>
  <c r="D47" i="11"/>
  <c r="H46" i="11"/>
  <c r="G46" i="11"/>
  <c r="F46" i="11"/>
  <c r="F56" i="11" s="1"/>
  <c r="E46" i="11"/>
  <c r="D46" i="11"/>
  <c r="H45" i="11"/>
  <c r="G45" i="11"/>
  <c r="F45" i="11"/>
  <c r="E45" i="11"/>
  <c r="D45" i="11"/>
  <c r="H44" i="11"/>
  <c r="G44" i="11"/>
  <c r="F44" i="11"/>
  <c r="E44" i="11"/>
  <c r="D44" i="11"/>
  <c r="H43" i="11"/>
  <c r="G43" i="11"/>
  <c r="F43" i="11"/>
  <c r="E43" i="11"/>
  <c r="D43" i="11"/>
  <c r="H41" i="11"/>
  <c r="G41" i="11"/>
  <c r="G18" i="11" s="1"/>
  <c r="F41" i="11"/>
  <c r="E41" i="11"/>
  <c r="D41" i="11"/>
  <c r="H40" i="11"/>
  <c r="H17" i="11" s="1"/>
  <c r="G40" i="11"/>
  <c r="F40" i="11"/>
  <c r="E40" i="11"/>
  <c r="E17" i="11" s="1"/>
  <c r="D40" i="11"/>
  <c r="H39" i="11"/>
  <c r="G39" i="11"/>
  <c r="F39" i="11"/>
  <c r="E39" i="11"/>
  <c r="E16" i="11" s="1"/>
  <c r="D39" i="11"/>
  <c r="H38" i="11"/>
  <c r="G38" i="11"/>
  <c r="F38" i="11"/>
  <c r="E38" i="11"/>
  <c r="D38" i="11"/>
  <c r="H37" i="11"/>
  <c r="H14" i="11" s="1"/>
  <c r="G37" i="11"/>
  <c r="F37" i="11"/>
  <c r="E37" i="11"/>
  <c r="D37" i="11"/>
  <c r="H36" i="11"/>
  <c r="G36" i="11"/>
  <c r="F36" i="11"/>
  <c r="E36" i="11"/>
  <c r="D36" i="11"/>
  <c r="H35" i="11"/>
  <c r="G35" i="11"/>
  <c r="F35" i="11"/>
  <c r="E35" i="11"/>
  <c r="D35" i="11"/>
  <c r="H34" i="11"/>
  <c r="G34" i="11"/>
  <c r="F34" i="11"/>
  <c r="E34" i="11"/>
  <c r="D34" i="11"/>
  <c r="H33" i="11"/>
  <c r="G33" i="11"/>
  <c r="F33" i="11"/>
  <c r="E33" i="11"/>
  <c r="D33" i="11"/>
  <c r="H32" i="11"/>
  <c r="H42" i="11" s="1"/>
  <c r="G32" i="11"/>
  <c r="F32" i="11"/>
  <c r="E32" i="11"/>
  <c r="D32" i="11"/>
  <c r="H31" i="11"/>
  <c r="G31" i="11"/>
  <c r="F31" i="11"/>
  <c r="F42" i="11" s="1"/>
  <c r="E31" i="11"/>
  <c r="D31" i="11"/>
  <c r="H30" i="11"/>
  <c r="G30" i="11"/>
  <c r="F30" i="11"/>
  <c r="E30" i="11"/>
  <c r="D30" i="11"/>
  <c r="H28" i="11"/>
  <c r="G28" i="11"/>
  <c r="F28" i="11"/>
  <c r="E28" i="11"/>
  <c r="H27" i="11"/>
  <c r="G27" i="11"/>
  <c r="F27" i="11"/>
  <c r="E27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H23" i="11"/>
  <c r="G23" i="11"/>
  <c r="F23" i="11"/>
  <c r="E23" i="11"/>
  <c r="H22" i="11"/>
  <c r="G22" i="11"/>
  <c r="D22" i="11" s="1"/>
  <c r="F22" i="11"/>
  <c r="E22" i="11"/>
  <c r="H21" i="11"/>
  <c r="G21" i="11"/>
  <c r="F21" i="11"/>
  <c r="E21" i="11"/>
  <c r="H20" i="11"/>
  <c r="H29" i="11" s="1"/>
  <c r="G20" i="11"/>
  <c r="F20" i="11"/>
  <c r="E20" i="11"/>
  <c r="F18" i="11"/>
  <c r="G15" i="11"/>
  <c r="E13" i="11"/>
  <c r="H12" i="11"/>
  <c r="G12" i="11"/>
  <c r="F12" i="11"/>
  <c r="E12" i="11"/>
  <c r="G11" i="11"/>
  <c r="E11" i="11"/>
  <c r="F6" i="11"/>
  <c r="H4" i="11"/>
  <c r="G4" i="11"/>
  <c r="F4" i="11"/>
  <c r="E4" i="11"/>
  <c r="H368" i="10"/>
  <c r="G368" i="10"/>
  <c r="F368" i="10"/>
  <c r="E368" i="10"/>
  <c r="D368" i="10"/>
  <c r="H367" i="10"/>
  <c r="G367" i="10"/>
  <c r="G369" i="10" s="1"/>
  <c r="F367" i="10"/>
  <c r="E367" i="10"/>
  <c r="D367" i="10"/>
  <c r="H366" i="10"/>
  <c r="H369" i="10" s="1"/>
  <c r="G366" i="10"/>
  <c r="F366" i="10"/>
  <c r="E366" i="10"/>
  <c r="E369" i="10" s="1"/>
  <c r="D366" i="10"/>
  <c r="H365" i="10"/>
  <c r="G365" i="10"/>
  <c r="F365" i="10"/>
  <c r="E365" i="10"/>
  <c r="D365" i="10"/>
  <c r="H363" i="10"/>
  <c r="G363" i="10"/>
  <c r="F363" i="10"/>
  <c r="E363" i="10"/>
  <c r="D363" i="10"/>
  <c r="H362" i="10"/>
  <c r="H364" i="10" s="1"/>
  <c r="G362" i="10"/>
  <c r="F362" i="10"/>
  <c r="F364" i="10" s="1"/>
  <c r="E362" i="10"/>
  <c r="D362" i="10"/>
  <c r="H361" i="10"/>
  <c r="G361" i="10"/>
  <c r="F361" i="10"/>
  <c r="E361" i="10"/>
  <c r="D361" i="10"/>
  <c r="H359" i="10"/>
  <c r="H360" i="10" s="1"/>
  <c r="G359" i="10"/>
  <c r="G360" i="10" s="1"/>
  <c r="F359" i="10"/>
  <c r="F360" i="10" s="1"/>
  <c r="E359" i="10"/>
  <c r="E360" i="10" s="1"/>
  <c r="D359" i="10"/>
  <c r="H358" i="10"/>
  <c r="G358" i="10"/>
  <c r="F358" i="10"/>
  <c r="E358" i="10"/>
  <c r="D358" i="10"/>
  <c r="H356" i="10"/>
  <c r="G356" i="10"/>
  <c r="F356" i="10"/>
  <c r="E356" i="10"/>
  <c r="E357" i="10" s="1"/>
  <c r="D356" i="10"/>
  <c r="H355" i="10"/>
  <c r="H357" i="10" s="1"/>
  <c r="G355" i="10"/>
  <c r="F355" i="10"/>
  <c r="F357" i="10" s="1"/>
  <c r="E355" i="10"/>
  <c r="D355" i="10"/>
  <c r="H354" i="10"/>
  <c r="G354" i="10"/>
  <c r="F354" i="10"/>
  <c r="E354" i="10"/>
  <c r="D354" i="10"/>
  <c r="G353" i="10"/>
  <c r="H352" i="10"/>
  <c r="H353" i="10" s="1"/>
  <c r="G352" i="10"/>
  <c r="F352" i="10"/>
  <c r="F353" i="10" s="1"/>
  <c r="E352" i="10"/>
  <c r="E353" i="10" s="1"/>
  <c r="D352" i="10"/>
  <c r="H351" i="10"/>
  <c r="G351" i="10"/>
  <c r="F351" i="10"/>
  <c r="E351" i="10"/>
  <c r="D351" i="10"/>
  <c r="H349" i="10"/>
  <c r="G349" i="10"/>
  <c r="F349" i="10"/>
  <c r="E349" i="10"/>
  <c r="D349" i="10"/>
  <c r="H348" i="10"/>
  <c r="H350" i="10" s="1"/>
  <c r="G348" i="10"/>
  <c r="F348" i="10"/>
  <c r="F350" i="10" s="1"/>
  <c r="E348" i="10"/>
  <c r="D348" i="10"/>
  <c r="H347" i="10"/>
  <c r="G347" i="10"/>
  <c r="F347" i="10"/>
  <c r="E347" i="10"/>
  <c r="D347" i="10"/>
  <c r="H345" i="10"/>
  <c r="G345" i="10"/>
  <c r="F345" i="10"/>
  <c r="E345" i="10"/>
  <c r="D345" i="10"/>
  <c r="H344" i="10"/>
  <c r="H346" i="10" s="1"/>
  <c r="G344" i="10"/>
  <c r="F344" i="10"/>
  <c r="F346" i="10" s="1"/>
  <c r="E344" i="10"/>
  <c r="D344" i="10"/>
  <c r="H343" i="10"/>
  <c r="G343" i="10"/>
  <c r="F343" i="10"/>
  <c r="E343" i="10"/>
  <c r="D343" i="10"/>
  <c r="H341" i="10"/>
  <c r="G341" i="10"/>
  <c r="F341" i="10"/>
  <c r="E341" i="10"/>
  <c r="D341" i="10"/>
  <c r="H340" i="10"/>
  <c r="H342" i="10" s="1"/>
  <c r="G340" i="10"/>
  <c r="F340" i="10"/>
  <c r="F342" i="10" s="1"/>
  <c r="E340" i="10"/>
  <c r="D340" i="10"/>
  <c r="H339" i="10"/>
  <c r="G339" i="10"/>
  <c r="F339" i="10"/>
  <c r="E339" i="10"/>
  <c r="D339" i="10"/>
  <c r="H337" i="10"/>
  <c r="G337" i="10"/>
  <c r="F337" i="10"/>
  <c r="E337" i="10"/>
  <c r="D337" i="10"/>
  <c r="H336" i="10"/>
  <c r="G336" i="10"/>
  <c r="F336" i="10"/>
  <c r="E336" i="10"/>
  <c r="D336" i="10"/>
  <c r="H335" i="10"/>
  <c r="G335" i="10"/>
  <c r="F335" i="10"/>
  <c r="E335" i="10"/>
  <c r="D335" i="10"/>
  <c r="H334" i="10"/>
  <c r="G334" i="10"/>
  <c r="F334" i="10"/>
  <c r="E334" i="10"/>
  <c r="D334" i="10"/>
  <c r="H333" i="10"/>
  <c r="G333" i="10"/>
  <c r="F333" i="10"/>
  <c r="E333" i="10"/>
  <c r="D333" i="10"/>
  <c r="H332" i="10"/>
  <c r="G332" i="10"/>
  <c r="F332" i="10"/>
  <c r="E332" i="10"/>
  <c r="D332" i="10"/>
  <c r="G331" i="10"/>
  <c r="H330" i="10"/>
  <c r="G330" i="10"/>
  <c r="F330" i="10"/>
  <c r="E330" i="10"/>
  <c r="D330" i="10"/>
  <c r="H329" i="10"/>
  <c r="G329" i="10"/>
  <c r="F329" i="10"/>
  <c r="F331" i="10" s="1"/>
  <c r="E329" i="10"/>
  <c r="D329" i="10"/>
  <c r="H328" i="10"/>
  <c r="G328" i="10"/>
  <c r="F328" i="10"/>
  <c r="E328" i="10"/>
  <c r="D328" i="10"/>
  <c r="G327" i="10"/>
  <c r="H326" i="10"/>
  <c r="G326" i="10"/>
  <c r="F326" i="10"/>
  <c r="E326" i="10"/>
  <c r="D326" i="10"/>
  <c r="H325" i="10"/>
  <c r="G325" i="10"/>
  <c r="F325" i="10"/>
  <c r="F327" i="10" s="1"/>
  <c r="E325" i="10"/>
  <c r="D325" i="10"/>
  <c r="H324" i="10"/>
  <c r="G324" i="10"/>
  <c r="F324" i="10"/>
  <c r="E324" i="10"/>
  <c r="D324" i="10"/>
  <c r="H322" i="10"/>
  <c r="G322" i="10"/>
  <c r="F322" i="10"/>
  <c r="E322" i="10"/>
  <c r="D322" i="10"/>
  <c r="H321" i="10"/>
  <c r="G321" i="10"/>
  <c r="F321" i="10"/>
  <c r="E321" i="10"/>
  <c r="D321" i="10"/>
  <c r="H320" i="10"/>
  <c r="G320" i="10"/>
  <c r="G323" i="10" s="1"/>
  <c r="F320" i="10"/>
  <c r="E320" i="10"/>
  <c r="D320" i="10"/>
  <c r="H319" i="10"/>
  <c r="H323" i="10" s="1"/>
  <c r="G319" i="10"/>
  <c r="F319" i="10"/>
  <c r="E319" i="10"/>
  <c r="D319" i="10"/>
  <c r="H318" i="10"/>
  <c r="G318" i="10"/>
  <c r="F318" i="10"/>
  <c r="E318" i="10"/>
  <c r="D318" i="10"/>
  <c r="H316" i="10"/>
  <c r="G316" i="10"/>
  <c r="F316" i="10"/>
  <c r="E316" i="10"/>
  <c r="D316" i="10"/>
  <c r="H315" i="10"/>
  <c r="G315" i="10"/>
  <c r="G317" i="10" s="1"/>
  <c r="F315" i="10"/>
  <c r="E315" i="10"/>
  <c r="E317" i="10" s="1"/>
  <c r="D315" i="10"/>
  <c r="H314" i="10"/>
  <c r="G314" i="10"/>
  <c r="F314" i="10"/>
  <c r="E314" i="10"/>
  <c r="D314" i="10"/>
  <c r="H312" i="10"/>
  <c r="G312" i="10"/>
  <c r="F312" i="10"/>
  <c r="E312" i="10"/>
  <c r="D312" i="10"/>
  <c r="H311" i="10"/>
  <c r="G311" i="10"/>
  <c r="G313" i="10" s="1"/>
  <c r="F311" i="10"/>
  <c r="E311" i="10"/>
  <c r="D311" i="10"/>
  <c r="H310" i="10"/>
  <c r="G310" i="10"/>
  <c r="F310" i="10"/>
  <c r="E310" i="10"/>
  <c r="D310" i="10"/>
  <c r="H309" i="10"/>
  <c r="G309" i="10"/>
  <c r="F309" i="10"/>
  <c r="E309" i="10"/>
  <c r="E313" i="10" s="1"/>
  <c r="D309" i="10"/>
  <c r="H308" i="10"/>
  <c r="G308" i="10"/>
  <c r="F308" i="10"/>
  <c r="E308" i="10"/>
  <c r="D308" i="10"/>
  <c r="H306" i="10"/>
  <c r="G306" i="10"/>
  <c r="F306" i="10"/>
  <c r="E306" i="10"/>
  <c r="D306" i="10"/>
  <c r="H305" i="10"/>
  <c r="G305" i="10"/>
  <c r="F305" i="10"/>
  <c r="F307" i="10" s="1"/>
  <c r="E305" i="10"/>
  <c r="D305" i="10"/>
  <c r="H304" i="10"/>
  <c r="G304" i="10"/>
  <c r="F304" i="10"/>
  <c r="E304" i="10"/>
  <c r="D304" i="10"/>
  <c r="H302" i="10"/>
  <c r="G302" i="10"/>
  <c r="F302" i="10"/>
  <c r="E302" i="10"/>
  <c r="D302" i="10"/>
  <c r="H301" i="10"/>
  <c r="G301" i="10"/>
  <c r="F301" i="10"/>
  <c r="E301" i="10"/>
  <c r="D301" i="10"/>
  <c r="H300" i="10"/>
  <c r="G300" i="10"/>
  <c r="F300" i="10"/>
  <c r="E300" i="10"/>
  <c r="E303" i="10" s="1"/>
  <c r="D300" i="10"/>
  <c r="H299" i="10"/>
  <c r="G299" i="10"/>
  <c r="F299" i="10"/>
  <c r="E299" i="10"/>
  <c r="D299" i="10"/>
  <c r="H297" i="10"/>
  <c r="G297" i="10"/>
  <c r="F297" i="10"/>
  <c r="E297" i="10"/>
  <c r="D297" i="10"/>
  <c r="H296" i="10"/>
  <c r="H298" i="10" s="1"/>
  <c r="G296" i="10"/>
  <c r="F296" i="10"/>
  <c r="F298" i="10" s="1"/>
  <c r="E296" i="10"/>
  <c r="D296" i="10"/>
  <c r="H295" i="10"/>
  <c r="G295" i="10"/>
  <c r="F295" i="10"/>
  <c r="E295" i="10"/>
  <c r="D295" i="10"/>
  <c r="H293" i="10"/>
  <c r="G293" i="10"/>
  <c r="F293" i="10"/>
  <c r="E293" i="10"/>
  <c r="D293" i="10"/>
  <c r="H292" i="10"/>
  <c r="G292" i="10"/>
  <c r="F292" i="10"/>
  <c r="E292" i="10"/>
  <c r="D292" i="10"/>
  <c r="H291" i="10"/>
  <c r="G291" i="10"/>
  <c r="F291" i="10"/>
  <c r="E291" i="10"/>
  <c r="D291" i="10"/>
  <c r="H290" i="10"/>
  <c r="G290" i="10"/>
  <c r="F290" i="10"/>
  <c r="E290" i="10"/>
  <c r="D290" i="10"/>
  <c r="H289" i="10"/>
  <c r="G289" i="10"/>
  <c r="F289" i="10"/>
  <c r="E289" i="10"/>
  <c r="D289" i="10"/>
  <c r="H288" i="10"/>
  <c r="H294" i="10" s="1"/>
  <c r="G288" i="10"/>
  <c r="F288" i="10"/>
  <c r="F294" i="10" s="1"/>
  <c r="E288" i="10"/>
  <c r="D288" i="10"/>
  <c r="H287" i="10"/>
  <c r="G287" i="10"/>
  <c r="F287" i="10"/>
  <c r="E287" i="10"/>
  <c r="D287" i="10"/>
  <c r="H285" i="10"/>
  <c r="G285" i="10"/>
  <c r="F285" i="10"/>
  <c r="E285" i="10"/>
  <c r="D285" i="10"/>
  <c r="H284" i="10"/>
  <c r="G284" i="10"/>
  <c r="F284" i="10"/>
  <c r="E284" i="10"/>
  <c r="D284" i="10"/>
  <c r="H283" i="10"/>
  <c r="G283" i="10"/>
  <c r="F283" i="10"/>
  <c r="E283" i="10"/>
  <c r="D283" i="10"/>
  <c r="H282" i="10"/>
  <c r="G282" i="10"/>
  <c r="F282" i="10"/>
  <c r="E282" i="10"/>
  <c r="D282" i="10"/>
  <c r="H281" i="10"/>
  <c r="G281" i="10"/>
  <c r="F281" i="10"/>
  <c r="E281" i="10"/>
  <c r="D281" i="10"/>
  <c r="H280" i="10"/>
  <c r="G280" i="10"/>
  <c r="F280" i="10"/>
  <c r="E280" i="10"/>
  <c r="D280" i="10"/>
  <c r="H279" i="10"/>
  <c r="G279" i="10"/>
  <c r="F279" i="10"/>
  <c r="E279" i="10"/>
  <c r="D279" i="10"/>
  <c r="H277" i="10"/>
  <c r="G277" i="10"/>
  <c r="F277" i="10"/>
  <c r="E277" i="10"/>
  <c r="D277" i="10"/>
  <c r="H276" i="10"/>
  <c r="G276" i="10"/>
  <c r="F276" i="10"/>
  <c r="E276" i="10"/>
  <c r="D276" i="10"/>
  <c r="H275" i="10"/>
  <c r="G275" i="10"/>
  <c r="F275" i="10"/>
  <c r="E275" i="10"/>
  <c r="D275" i="10"/>
  <c r="H274" i="10"/>
  <c r="G274" i="10"/>
  <c r="F274" i="10"/>
  <c r="E274" i="10"/>
  <c r="D274" i="10"/>
  <c r="H273" i="10"/>
  <c r="G273" i="10"/>
  <c r="F273" i="10"/>
  <c r="E273" i="10"/>
  <c r="D273" i="10"/>
  <c r="H271" i="10"/>
  <c r="G271" i="10"/>
  <c r="F271" i="10"/>
  <c r="E271" i="10"/>
  <c r="D271" i="10"/>
  <c r="H270" i="10"/>
  <c r="G270" i="10"/>
  <c r="F270" i="10"/>
  <c r="E270" i="10"/>
  <c r="D270" i="10"/>
  <c r="H269" i="10"/>
  <c r="G269" i="10"/>
  <c r="F269" i="10"/>
  <c r="E269" i="10"/>
  <c r="D269" i="10"/>
  <c r="H268" i="10"/>
  <c r="G268" i="10"/>
  <c r="F268" i="10"/>
  <c r="E268" i="10"/>
  <c r="D268" i="10"/>
  <c r="H267" i="10"/>
  <c r="G267" i="10"/>
  <c r="F267" i="10"/>
  <c r="E267" i="10"/>
  <c r="D267" i="10"/>
  <c r="H266" i="10"/>
  <c r="G266" i="10"/>
  <c r="F266" i="10"/>
  <c r="E266" i="10"/>
  <c r="D266" i="10"/>
  <c r="H265" i="10"/>
  <c r="G265" i="10"/>
  <c r="F265" i="10"/>
  <c r="E265" i="10"/>
  <c r="D265" i="10"/>
  <c r="H263" i="10"/>
  <c r="G263" i="10"/>
  <c r="F263" i="10"/>
  <c r="E263" i="10"/>
  <c r="D263" i="10"/>
  <c r="H262" i="10"/>
  <c r="G262" i="10"/>
  <c r="F262" i="10"/>
  <c r="E262" i="10"/>
  <c r="D262" i="10"/>
  <c r="H261" i="10"/>
  <c r="G261" i="10"/>
  <c r="F261" i="10"/>
  <c r="E261" i="10"/>
  <c r="D261" i="10"/>
  <c r="H260" i="10"/>
  <c r="G260" i="10"/>
  <c r="F260" i="10"/>
  <c r="E260" i="10"/>
  <c r="D260" i="10"/>
  <c r="H259" i="10"/>
  <c r="G259" i="10"/>
  <c r="F259" i="10"/>
  <c r="E259" i="10"/>
  <c r="D259" i="10"/>
  <c r="H258" i="10"/>
  <c r="G258" i="10"/>
  <c r="F258" i="10"/>
  <c r="F264" i="10" s="1"/>
  <c r="E258" i="10"/>
  <c r="D258" i="10"/>
  <c r="H257" i="10"/>
  <c r="G257" i="10"/>
  <c r="F257" i="10"/>
  <c r="E257" i="10"/>
  <c r="D257" i="10"/>
  <c r="H255" i="10"/>
  <c r="G255" i="10"/>
  <c r="F255" i="10"/>
  <c r="E255" i="10"/>
  <c r="D255" i="10"/>
  <c r="H254" i="10"/>
  <c r="G254" i="10"/>
  <c r="F254" i="10"/>
  <c r="E254" i="10"/>
  <c r="D254" i="10"/>
  <c r="H253" i="10"/>
  <c r="G253" i="10"/>
  <c r="F253" i="10"/>
  <c r="E253" i="10"/>
  <c r="D253" i="10"/>
  <c r="H252" i="10"/>
  <c r="G252" i="10"/>
  <c r="F252" i="10"/>
  <c r="E252" i="10"/>
  <c r="D252" i="10"/>
  <c r="H251" i="10"/>
  <c r="G251" i="10"/>
  <c r="F251" i="10"/>
  <c r="E251" i="10"/>
  <c r="D251" i="10"/>
  <c r="H250" i="10"/>
  <c r="G250" i="10"/>
  <c r="F250" i="10"/>
  <c r="E250" i="10"/>
  <c r="D250" i="10"/>
  <c r="H249" i="10"/>
  <c r="G249" i="10"/>
  <c r="F249" i="10"/>
  <c r="E249" i="10"/>
  <c r="D249" i="10"/>
  <c r="H247" i="10"/>
  <c r="G247" i="10"/>
  <c r="F247" i="10"/>
  <c r="E247" i="10"/>
  <c r="D247" i="10"/>
  <c r="H246" i="10"/>
  <c r="G246" i="10"/>
  <c r="F246" i="10"/>
  <c r="E246" i="10"/>
  <c r="D246" i="10"/>
  <c r="H245" i="10"/>
  <c r="G245" i="10"/>
  <c r="F245" i="10"/>
  <c r="E245" i="10"/>
  <c r="D245" i="10"/>
  <c r="H244" i="10"/>
  <c r="G244" i="10"/>
  <c r="F244" i="10"/>
  <c r="F248" i="10" s="1"/>
  <c r="E244" i="10"/>
  <c r="D244" i="10"/>
  <c r="H243" i="10"/>
  <c r="G243" i="10"/>
  <c r="F243" i="10"/>
  <c r="E243" i="10"/>
  <c r="D243" i="10"/>
  <c r="H242" i="10"/>
  <c r="G242" i="10"/>
  <c r="F242" i="10"/>
  <c r="E242" i="10"/>
  <c r="D242" i="10"/>
  <c r="H240" i="10"/>
  <c r="G240" i="10"/>
  <c r="F240" i="10"/>
  <c r="E240" i="10"/>
  <c r="D240" i="10"/>
  <c r="H239" i="10"/>
  <c r="G239" i="10"/>
  <c r="F239" i="10"/>
  <c r="E239" i="10"/>
  <c r="D239" i="10"/>
  <c r="H238" i="10"/>
  <c r="G238" i="10"/>
  <c r="F238" i="10"/>
  <c r="E238" i="10"/>
  <c r="D238" i="10"/>
  <c r="H237" i="10"/>
  <c r="G237" i="10"/>
  <c r="F237" i="10"/>
  <c r="E237" i="10"/>
  <c r="D237" i="10"/>
  <c r="H236" i="10"/>
  <c r="G236" i="10"/>
  <c r="F236" i="10"/>
  <c r="E236" i="10"/>
  <c r="D236" i="10"/>
  <c r="H235" i="10"/>
  <c r="G235" i="10"/>
  <c r="G241" i="10" s="1"/>
  <c r="F235" i="10"/>
  <c r="E235" i="10"/>
  <c r="E241" i="10" s="1"/>
  <c r="D235" i="10"/>
  <c r="H234" i="10"/>
  <c r="G234" i="10"/>
  <c r="F234" i="10"/>
  <c r="E234" i="10"/>
  <c r="D234" i="10"/>
  <c r="H232" i="10"/>
  <c r="G232" i="10"/>
  <c r="F232" i="10"/>
  <c r="E232" i="10"/>
  <c r="D232" i="10"/>
  <c r="H231" i="10"/>
  <c r="G231" i="10"/>
  <c r="G233" i="10" s="1"/>
  <c r="F231" i="10"/>
  <c r="E231" i="10"/>
  <c r="D231" i="10"/>
  <c r="H230" i="10"/>
  <c r="G230" i="10"/>
  <c r="F230" i="10"/>
  <c r="E230" i="10"/>
  <c r="E233" i="10" s="1"/>
  <c r="D230" i="10"/>
  <c r="H229" i="10"/>
  <c r="G229" i="10"/>
  <c r="F229" i="10"/>
  <c r="E229" i="10"/>
  <c r="D229" i="10"/>
  <c r="H227" i="10"/>
  <c r="G227" i="10"/>
  <c r="F227" i="10"/>
  <c r="E227" i="10"/>
  <c r="D227" i="10"/>
  <c r="H226" i="10"/>
  <c r="G226" i="10"/>
  <c r="F226" i="10"/>
  <c r="E226" i="10"/>
  <c r="D226" i="10"/>
  <c r="H225" i="10"/>
  <c r="G225" i="10"/>
  <c r="F225" i="10"/>
  <c r="E225" i="10"/>
  <c r="D225" i="10"/>
  <c r="H224" i="10"/>
  <c r="G224" i="10"/>
  <c r="F224" i="10"/>
  <c r="E224" i="10"/>
  <c r="D224" i="10"/>
  <c r="H223" i="10"/>
  <c r="G223" i="10"/>
  <c r="F223" i="10"/>
  <c r="E223" i="10"/>
  <c r="D223" i="10"/>
  <c r="H221" i="10"/>
  <c r="G221" i="10"/>
  <c r="F221" i="10"/>
  <c r="E221" i="10"/>
  <c r="D221" i="10"/>
  <c r="H220" i="10"/>
  <c r="G220" i="10"/>
  <c r="F220" i="10"/>
  <c r="E220" i="10"/>
  <c r="D220" i="10"/>
  <c r="H219" i="10"/>
  <c r="G219" i="10"/>
  <c r="F219" i="10"/>
  <c r="E219" i="10"/>
  <c r="D219" i="10"/>
  <c r="H218" i="10"/>
  <c r="G218" i="10"/>
  <c r="F218" i="10"/>
  <c r="E218" i="10"/>
  <c r="D218" i="10"/>
  <c r="H217" i="10"/>
  <c r="G217" i="10"/>
  <c r="F217" i="10"/>
  <c r="E217" i="10"/>
  <c r="D217" i="10"/>
  <c r="H216" i="10"/>
  <c r="H222" i="10" s="1"/>
  <c r="G216" i="10"/>
  <c r="F216" i="10"/>
  <c r="E216" i="10"/>
  <c r="D216" i="10"/>
  <c r="H215" i="10"/>
  <c r="G215" i="10"/>
  <c r="F215" i="10"/>
  <c r="E215" i="10"/>
  <c r="D215" i="10"/>
  <c r="H213" i="10"/>
  <c r="G213" i="10"/>
  <c r="F213" i="10"/>
  <c r="E213" i="10"/>
  <c r="D213" i="10"/>
  <c r="H212" i="10"/>
  <c r="G212" i="10"/>
  <c r="F212" i="10"/>
  <c r="E212" i="10"/>
  <c r="D212" i="10"/>
  <c r="H211" i="10"/>
  <c r="G211" i="10"/>
  <c r="F211" i="10"/>
  <c r="E211" i="10"/>
  <c r="D211" i="10"/>
  <c r="H210" i="10"/>
  <c r="G210" i="10"/>
  <c r="F210" i="10"/>
  <c r="E210" i="10"/>
  <c r="D210" i="10"/>
  <c r="H209" i="10"/>
  <c r="G209" i="10"/>
  <c r="F209" i="10"/>
  <c r="E209" i="10"/>
  <c r="D209" i="10"/>
  <c r="H208" i="10"/>
  <c r="G208" i="10"/>
  <c r="F208" i="10"/>
  <c r="E208" i="10"/>
  <c r="D208" i="10"/>
  <c r="H207" i="10"/>
  <c r="G207" i="10"/>
  <c r="F207" i="10"/>
  <c r="E207" i="10"/>
  <c r="D207" i="10"/>
  <c r="H205" i="10"/>
  <c r="G205" i="10"/>
  <c r="F205" i="10"/>
  <c r="E205" i="10"/>
  <c r="D205" i="10"/>
  <c r="H204" i="10"/>
  <c r="G204" i="10"/>
  <c r="F204" i="10"/>
  <c r="E204" i="10"/>
  <c r="D204" i="10"/>
  <c r="H203" i="10"/>
  <c r="G203" i="10"/>
  <c r="F203" i="10"/>
  <c r="E203" i="10"/>
  <c r="D203" i="10"/>
  <c r="H202" i="10"/>
  <c r="G202" i="10"/>
  <c r="F202" i="10"/>
  <c r="E202" i="10"/>
  <c r="D202" i="10"/>
  <c r="H201" i="10"/>
  <c r="G201" i="10"/>
  <c r="F201" i="10"/>
  <c r="E201" i="10"/>
  <c r="D201" i="10"/>
  <c r="H200" i="10"/>
  <c r="G200" i="10"/>
  <c r="F200" i="10"/>
  <c r="F206" i="10" s="1"/>
  <c r="E200" i="10"/>
  <c r="D200" i="10"/>
  <c r="H199" i="10"/>
  <c r="G199" i="10"/>
  <c r="G206" i="10" s="1"/>
  <c r="F199" i="10"/>
  <c r="E199" i="10"/>
  <c r="D199" i="10"/>
  <c r="H198" i="10"/>
  <c r="G198" i="10"/>
  <c r="F198" i="10"/>
  <c r="E198" i="10"/>
  <c r="D198" i="10"/>
  <c r="H196" i="10"/>
  <c r="G196" i="10"/>
  <c r="F196" i="10"/>
  <c r="E196" i="10"/>
  <c r="D196" i="10"/>
  <c r="H195" i="10"/>
  <c r="G195" i="10"/>
  <c r="F195" i="10"/>
  <c r="E195" i="10"/>
  <c r="D195" i="10"/>
  <c r="H194" i="10"/>
  <c r="G194" i="10"/>
  <c r="F194" i="10"/>
  <c r="E194" i="10"/>
  <c r="D194" i="10"/>
  <c r="H193" i="10"/>
  <c r="G193" i="10"/>
  <c r="F193" i="10"/>
  <c r="E193" i="10"/>
  <c r="D193" i="10"/>
  <c r="H192" i="10"/>
  <c r="G192" i="10"/>
  <c r="F192" i="10"/>
  <c r="E192" i="10"/>
  <c r="E197" i="10" s="1"/>
  <c r="D192" i="10"/>
  <c r="H191" i="10"/>
  <c r="G191" i="10"/>
  <c r="G197" i="10" s="1"/>
  <c r="F191" i="10"/>
  <c r="E191" i="10"/>
  <c r="D191" i="10"/>
  <c r="H190" i="10"/>
  <c r="H197" i="10" s="1"/>
  <c r="G190" i="10"/>
  <c r="F190" i="10"/>
  <c r="E190" i="10"/>
  <c r="D190" i="10"/>
  <c r="H189" i="10"/>
  <c r="G189" i="10"/>
  <c r="F189" i="10"/>
  <c r="E189" i="10"/>
  <c r="D189" i="10"/>
  <c r="H187" i="10"/>
  <c r="G187" i="10"/>
  <c r="F187" i="10"/>
  <c r="E187" i="10"/>
  <c r="D187" i="10"/>
  <c r="H186" i="10"/>
  <c r="G186" i="10"/>
  <c r="F186" i="10"/>
  <c r="E186" i="10"/>
  <c r="D186" i="10"/>
  <c r="H185" i="10"/>
  <c r="G185" i="10"/>
  <c r="F185" i="10"/>
  <c r="E185" i="10"/>
  <c r="D185" i="10"/>
  <c r="H184" i="10"/>
  <c r="G184" i="10"/>
  <c r="F184" i="10"/>
  <c r="E184" i="10"/>
  <c r="D184" i="10"/>
  <c r="H183" i="10"/>
  <c r="G183" i="10"/>
  <c r="F183" i="10"/>
  <c r="E183" i="10"/>
  <c r="D183" i="10"/>
  <c r="H182" i="10"/>
  <c r="G182" i="10"/>
  <c r="F182" i="10"/>
  <c r="E182" i="10"/>
  <c r="D182" i="10"/>
  <c r="H181" i="10"/>
  <c r="G181" i="10"/>
  <c r="F181" i="10"/>
  <c r="E181" i="10"/>
  <c r="D181" i="10"/>
  <c r="H180" i="10"/>
  <c r="G180" i="10"/>
  <c r="F180" i="10"/>
  <c r="E180" i="10"/>
  <c r="D180" i="10"/>
  <c r="H179" i="10"/>
  <c r="G179" i="10"/>
  <c r="F179" i="10"/>
  <c r="F188" i="10" s="1"/>
  <c r="E179" i="10"/>
  <c r="D179" i="10"/>
  <c r="H178" i="10"/>
  <c r="G178" i="10"/>
  <c r="F178" i="10"/>
  <c r="E178" i="10"/>
  <c r="D178" i="10"/>
  <c r="H176" i="10"/>
  <c r="G176" i="10"/>
  <c r="F176" i="10"/>
  <c r="E176" i="10"/>
  <c r="D176" i="10"/>
  <c r="H175" i="10"/>
  <c r="G175" i="10"/>
  <c r="F175" i="10"/>
  <c r="E175" i="10"/>
  <c r="D175" i="10"/>
  <c r="H174" i="10"/>
  <c r="G174" i="10"/>
  <c r="F174" i="10"/>
  <c r="E174" i="10"/>
  <c r="D174" i="10"/>
  <c r="H173" i="10"/>
  <c r="G173" i="10"/>
  <c r="F173" i="10"/>
  <c r="E173" i="10"/>
  <c r="D173" i="10"/>
  <c r="H172" i="10"/>
  <c r="G172" i="10"/>
  <c r="F172" i="10"/>
  <c r="E172" i="10"/>
  <c r="D172" i="10"/>
  <c r="H171" i="10"/>
  <c r="G171" i="10"/>
  <c r="F171" i="10"/>
  <c r="E171" i="10"/>
  <c r="D171" i="10"/>
  <c r="H170" i="10"/>
  <c r="G170" i="10"/>
  <c r="F170" i="10"/>
  <c r="E170" i="10"/>
  <c r="D170" i="10"/>
  <c r="H169" i="10"/>
  <c r="G169" i="10"/>
  <c r="F169" i="10"/>
  <c r="E169" i="10"/>
  <c r="D169" i="10"/>
  <c r="H168" i="10"/>
  <c r="G168" i="10"/>
  <c r="F168" i="10"/>
  <c r="E168" i="10"/>
  <c r="D168" i="10"/>
  <c r="H167" i="10"/>
  <c r="G167" i="10"/>
  <c r="F167" i="10"/>
  <c r="E167" i="10"/>
  <c r="D167" i="10"/>
  <c r="H166" i="10"/>
  <c r="G166" i="10"/>
  <c r="F166" i="10"/>
  <c r="E166" i="10"/>
  <c r="D166" i="10"/>
  <c r="H165" i="10"/>
  <c r="G165" i="10"/>
  <c r="F165" i="10"/>
  <c r="E165" i="10"/>
  <c r="D165" i="10"/>
  <c r="H163" i="10"/>
  <c r="G163" i="10"/>
  <c r="F163" i="10"/>
  <c r="E163" i="10"/>
  <c r="D163" i="10"/>
  <c r="H162" i="10"/>
  <c r="G162" i="10"/>
  <c r="F162" i="10"/>
  <c r="E162" i="10"/>
  <c r="D162" i="10"/>
  <c r="H161" i="10"/>
  <c r="G161" i="10"/>
  <c r="F161" i="10"/>
  <c r="E161" i="10"/>
  <c r="D161" i="10"/>
  <c r="H160" i="10"/>
  <c r="H164" i="10" s="1"/>
  <c r="G160" i="10"/>
  <c r="F160" i="10"/>
  <c r="E160" i="10"/>
  <c r="D160" i="10"/>
  <c r="H159" i="10"/>
  <c r="G159" i="10"/>
  <c r="F159" i="10"/>
  <c r="E159" i="10"/>
  <c r="D159" i="10"/>
  <c r="H157" i="10"/>
  <c r="G157" i="10"/>
  <c r="F157" i="10"/>
  <c r="E157" i="10"/>
  <c r="D157" i="10"/>
  <c r="H156" i="10"/>
  <c r="G156" i="10"/>
  <c r="F156" i="10"/>
  <c r="E156" i="10"/>
  <c r="D156" i="10"/>
  <c r="H155" i="10"/>
  <c r="G155" i="10"/>
  <c r="F155" i="10"/>
  <c r="E155" i="10"/>
  <c r="D155" i="10"/>
  <c r="H154" i="10"/>
  <c r="G154" i="10"/>
  <c r="F154" i="10"/>
  <c r="E154" i="10"/>
  <c r="D154" i="10"/>
  <c r="H152" i="10"/>
  <c r="G152" i="10"/>
  <c r="F152" i="10"/>
  <c r="E152" i="10"/>
  <c r="D152" i="10"/>
  <c r="H151" i="10"/>
  <c r="G151" i="10"/>
  <c r="F151" i="10"/>
  <c r="E151" i="10"/>
  <c r="D151" i="10"/>
  <c r="H150" i="10"/>
  <c r="G150" i="10"/>
  <c r="F150" i="10"/>
  <c r="E150" i="10"/>
  <c r="D150" i="10"/>
  <c r="H149" i="10"/>
  <c r="G149" i="10"/>
  <c r="F149" i="10"/>
  <c r="E149" i="10"/>
  <c r="D149" i="10"/>
  <c r="H148" i="10"/>
  <c r="G148" i="10"/>
  <c r="F148" i="10"/>
  <c r="E148" i="10"/>
  <c r="D148" i="10"/>
  <c r="H147" i="10"/>
  <c r="G147" i="10"/>
  <c r="F147" i="10"/>
  <c r="E147" i="10"/>
  <c r="D147" i="10"/>
  <c r="H146" i="10"/>
  <c r="G146" i="10"/>
  <c r="F146" i="10"/>
  <c r="E146" i="10"/>
  <c r="D146" i="10"/>
  <c r="H145" i="10"/>
  <c r="G145" i="10"/>
  <c r="F145" i="10"/>
  <c r="E145" i="10"/>
  <c r="D145" i="10"/>
  <c r="H144" i="10"/>
  <c r="G144" i="10"/>
  <c r="F144" i="10"/>
  <c r="E144" i="10"/>
  <c r="D144" i="10"/>
  <c r="H143" i="10"/>
  <c r="G143" i="10"/>
  <c r="F143" i="10"/>
  <c r="E143" i="10"/>
  <c r="D143" i="10"/>
  <c r="H142" i="10"/>
  <c r="G142" i="10"/>
  <c r="F142" i="10"/>
  <c r="E142" i="10"/>
  <c r="D142" i="10"/>
  <c r="H141" i="10"/>
  <c r="G141" i="10"/>
  <c r="F141" i="10"/>
  <c r="F153" i="10" s="1"/>
  <c r="E141" i="10"/>
  <c r="E153" i="10" s="1"/>
  <c r="D141" i="10"/>
  <c r="H140" i="10"/>
  <c r="G140" i="10"/>
  <c r="F140" i="10"/>
  <c r="E140" i="10"/>
  <c r="D140" i="10"/>
  <c r="H138" i="10"/>
  <c r="G138" i="10"/>
  <c r="F138" i="10"/>
  <c r="E138" i="10"/>
  <c r="D138" i="10"/>
  <c r="H137" i="10"/>
  <c r="G137" i="10"/>
  <c r="F137" i="10"/>
  <c r="E137" i="10"/>
  <c r="D137" i="10"/>
  <c r="H136" i="10"/>
  <c r="G136" i="10"/>
  <c r="F136" i="10"/>
  <c r="E136" i="10"/>
  <c r="D136" i="10"/>
  <c r="H135" i="10"/>
  <c r="G135" i="10"/>
  <c r="F135" i="10"/>
  <c r="E135" i="10"/>
  <c r="D135" i="10"/>
  <c r="H134" i="10"/>
  <c r="G134" i="10"/>
  <c r="F134" i="10"/>
  <c r="E134" i="10"/>
  <c r="D134" i="10"/>
  <c r="H133" i="10"/>
  <c r="G133" i="10"/>
  <c r="F133" i="10"/>
  <c r="E133" i="10"/>
  <c r="D133" i="10"/>
  <c r="H131" i="10"/>
  <c r="G131" i="10"/>
  <c r="F131" i="10"/>
  <c r="E131" i="10"/>
  <c r="D131" i="10"/>
  <c r="H130" i="10"/>
  <c r="G130" i="10"/>
  <c r="F130" i="10"/>
  <c r="E130" i="10"/>
  <c r="D130" i="10"/>
  <c r="H129" i="10"/>
  <c r="G129" i="10"/>
  <c r="F129" i="10"/>
  <c r="E129" i="10"/>
  <c r="D129" i="10"/>
  <c r="H128" i="10"/>
  <c r="G128" i="10"/>
  <c r="F128" i="10"/>
  <c r="E128" i="10"/>
  <c r="D128" i="10"/>
  <c r="H127" i="10"/>
  <c r="G127" i="10"/>
  <c r="F127" i="10"/>
  <c r="E127" i="10"/>
  <c r="D127" i="10"/>
  <c r="H125" i="10"/>
  <c r="G125" i="10"/>
  <c r="F125" i="10"/>
  <c r="E125" i="10"/>
  <c r="D125" i="10"/>
  <c r="H124" i="10"/>
  <c r="G124" i="10"/>
  <c r="F124" i="10"/>
  <c r="E124" i="10"/>
  <c r="D124" i="10"/>
  <c r="H123" i="10"/>
  <c r="G123" i="10"/>
  <c r="F123" i="10"/>
  <c r="E123" i="10"/>
  <c r="D123" i="10"/>
  <c r="H122" i="10"/>
  <c r="G122" i="10"/>
  <c r="F122" i="10"/>
  <c r="E122" i="10"/>
  <c r="D122" i="10"/>
  <c r="H121" i="10"/>
  <c r="G121" i="10"/>
  <c r="F121" i="10"/>
  <c r="E121" i="10"/>
  <c r="D121" i="10"/>
  <c r="H120" i="10"/>
  <c r="G120" i="10"/>
  <c r="F120" i="10"/>
  <c r="E120" i="10"/>
  <c r="D120" i="10"/>
  <c r="H119" i="10"/>
  <c r="G119" i="10"/>
  <c r="F119" i="10"/>
  <c r="E119" i="10"/>
  <c r="D119" i="10"/>
  <c r="H118" i="10"/>
  <c r="G118" i="10"/>
  <c r="F118" i="10"/>
  <c r="E118" i="10"/>
  <c r="D118" i="10"/>
  <c r="H117" i="10"/>
  <c r="G117" i="10"/>
  <c r="F117" i="10"/>
  <c r="E117" i="10"/>
  <c r="D117" i="10"/>
  <c r="H116" i="10"/>
  <c r="G116" i="10"/>
  <c r="F116" i="10"/>
  <c r="E116" i="10"/>
  <c r="D116" i="10"/>
  <c r="H115" i="10"/>
  <c r="G115" i="10"/>
  <c r="F115" i="10"/>
  <c r="E115" i="10"/>
  <c r="D115" i="10"/>
  <c r="H114" i="10"/>
  <c r="G114" i="10"/>
  <c r="F114" i="10"/>
  <c r="E114" i="10"/>
  <c r="D114" i="10"/>
  <c r="H113" i="10"/>
  <c r="G113" i="10"/>
  <c r="F113" i="10"/>
  <c r="E113" i="10"/>
  <c r="D113" i="10"/>
  <c r="H112" i="10"/>
  <c r="G112" i="10"/>
  <c r="F112" i="10"/>
  <c r="E112" i="10"/>
  <c r="D112" i="10"/>
  <c r="H111" i="10"/>
  <c r="G111" i="10"/>
  <c r="F111" i="10"/>
  <c r="E111" i="10"/>
  <c r="D111" i="10"/>
  <c r="H110" i="10"/>
  <c r="G110" i="10"/>
  <c r="F110" i="10"/>
  <c r="E110" i="10"/>
  <c r="D110" i="10"/>
  <c r="H109" i="10"/>
  <c r="G109" i="10"/>
  <c r="F109" i="10"/>
  <c r="E109" i="10"/>
  <c r="D109" i="10"/>
  <c r="H108" i="10"/>
  <c r="G108" i="10"/>
  <c r="F108" i="10"/>
  <c r="E108" i="10"/>
  <c r="D108" i="10"/>
  <c r="H107" i="10"/>
  <c r="G107" i="10"/>
  <c r="F107" i="10"/>
  <c r="E107" i="10"/>
  <c r="D107" i="10"/>
  <c r="H106" i="10"/>
  <c r="G106" i="10"/>
  <c r="F106" i="10"/>
  <c r="E106" i="10"/>
  <c r="D106" i="10"/>
  <c r="H105" i="10"/>
  <c r="G105" i="10"/>
  <c r="F105" i="10"/>
  <c r="E105" i="10"/>
  <c r="D105" i="10"/>
  <c r="H104" i="10"/>
  <c r="G104" i="10"/>
  <c r="F104" i="10"/>
  <c r="E104" i="10"/>
  <c r="D104" i="10"/>
  <c r="H103" i="10"/>
  <c r="G103" i="10"/>
  <c r="F103" i="10"/>
  <c r="E103" i="10"/>
  <c r="D103" i="10"/>
  <c r="H102" i="10"/>
  <c r="G102" i="10"/>
  <c r="F102" i="10"/>
  <c r="E102" i="10"/>
  <c r="D102" i="10"/>
  <c r="H101" i="10"/>
  <c r="G101" i="10"/>
  <c r="F101" i="10"/>
  <c r="E101" i="10"/>
  <c r="D101" i="10"/>
  <c r="H100" i="10"/>
  <c r="G100" i="10"/>
  <c r="F100" i="10"/>
  <c r="E100" i="10"/>
  <c r="D100" i="10"/>
  <c r="H99" i="10"/>
  <c r="G99" i="10"/>
  <c r="F99" i="10"/>
  <c r="E99" i="10"/>
  <c r="D99" i="10"/>
  <c r="H98" i="10"/>
  <c r="G98" i="10"/>
  <c r="F98" i="10"/>
  <c r="E98" i="10"/>
  <c r="D98" i="10"/>
  <c r="H97" i="10"/>
  <c r="G97" i="10"/>
  <c r="F97" i="10"/>
  <c r="E97" i="10"/>
  <c r="D97" i="10"/>
  <c r="H96" i="10"/>
  <c r="G96" i="10"/>
  <c r="F96" i="10"/>
  <c r="E96" i="10"/>
  <c r="D96" i="10"/>
  <c r="H95" i="10"/>
  <c r="G95" i="10"/>
  <c r="F95" i="10"/>
  <c r="E95" i="10"/>
  <c r="D95" i="10"/>
  <c r="H94" i="10"/>
  <c r="G94" i="10"/>
  <c r="F94" i="10"/>
  <c r="E94" i="10"/>
  <c r="D94" i="10"/>
  <c r="H93" i="10"/>
  <c r="G93" i="10"/>
  <c r="F93" i="10"/>
  <c r="E93" i="10"/>
  <c r="D93" i="10"/>
  <c r="H92" i="10"/>
  <c r="G92" i="10"/>
  <c r="F92" i="10"/>
  <c r="E92" i="10"/>
  <c r="D92" i="10"/>
  <c r="H91" i="10"/>
  <c r="G91" i="10"/>
  <c r="F91" i="10"/>
  <c r="E91" i="10"/>
  <c r="D91" i="10"/>
  <c r="H90" i="10"/>
  <c r="G90" i="10"/>
  <c r="F90" i="10"/>
  <c r="E90" i="10"/>
  <c r="D90" i="10"/>
  <c r="H89" i="10"/>
  <c r="G89" i="10"/>
  <c r="F89" i="10"/>
  <c r="E89" i="10"/>
  <c r="D89" i="10"/>
  <c r="H88" i="10"/>
  <c r="G88" i="10"/>
  <c r="F88" i="10"/>
  <c r="E88" i="10"/>
  <c r="D88" i="10"/>
  <c r="H87" i="10"/>
  <c r="G87" i="10"/>
  <c r="F87" i="10"/>
  <c r="E87" i="10"/>
  <c r="D87" i="10"/>
  <c r="H86" i="10"/>
  <c r="G86" i="10"/>
  <c r="F86" i="10"/>
  <c r="E86" i="10"/>
  <c r="D86" i="10"/>
  <c r="H85" i="10"/>
  <c r="G85" i="10"/>
  <c r="F85" i="10"/>
  <c r="E85" i="10"/>
  <c r="D85" i="10"/>
  <c r="H84" i="10"/>
  <c r="G84" i="10"/>
  <c r="F84" i="10"/>
  <c r="E84" i="10"/>
  <c r="D84" i="10"/>
  <c r="H83" i="10"/>
  <c r="G83" i="10"/>
  <c r="F83" i="10"/>
  <c r="E83" i="10"/>
  <c r="D83" i="10"/>
  <c r="H82" i="10"/>
  <c r="G82" i="10"/>
  <c r="F82" i="10"/>
  <c r="E82" i="10"/>
  <c r="D82" i="10"/>
  <c r="H81" i="10"/>
  <c r="G81" i="10"/>
  <c r="F81" i="10"/>
  <c r="E81" i="10"/>
  <c r="D81" i="10"/>
  <c r="H80" i="10"/>
  <c r="G80" i="10"/>
  <c r="F80" i="10"/>
  <c r="E80" i="10"/>
  <c r="D80" i="10"/>
  <c r="H79" i="10"/>
  <c r="G79" i="10"/>
  <c r="F79" i="10"/>
  <c r="E79" i="10"/>
  <c r="D79" i="10"/>
  <c r="H78" i="10"/>
  <c r="G78" i="10"/>
  <c r="F78" i="10"/>
  <c r="E78" i="10"/>
  <c r="D78" i="10"/>
  <c r="H77" i="10"/>
  <c r="G77" i="10"/>
  <c r="G17" i="10" s="1"/>
  <c r="F77" i="10"/>
  <c r="E77" i="10"/>
  <c r="D77" i="10"/>
  <c r="H76" i="10"/>
  <c r="H16" i="10" s="1"/>
  <c r="G76" i="10"/>
  <c r="F76" i="10"/>
  <c r="E76" i="10"/>
  <c r="D76" i="10"/>
  <c r="H75" i="10"/>
  <c r="G75" i="10"/>
  <c r="F75" i="10"/>
  <c r="E75" i="10"/>
  <c r="E15" i="10" s="1"/>
  <c r="D75" i="10"/>
  <c r="H74" i="10"/>
  <c r="G74" i="10"/>
  <c r="F74" i="10"/>
  <c r="F14" i="10" s="1"/>
  <c r="E74" i="10"/>
  <c r="D74" i="10"/>
  <c r="H73" i="10"/>
  <c r="G73" i="10"/>
  <c r="F73" i="10"/>
  <c r="E73" i="10"/>
  <c r="D73" i="10"/>
  <c r="H72" i="10"/>
  <c r="H10" i="10" s="1"/>
  <c r="G72" i="10"/>
  <c r="F72" i="10"/>
  <c r="E72" i="10"/>
  <c r="D72" i="10"/>
  <c r="H71" i="10"/>
  <c r="G71" i="10"/>
  <c r="F71" i="10"/>
  <c r="E71" i="10"/>
  <c r="E9" i="10" s="1"/>
  <c r="D71" i="10"/>
  <c r="H70" i="10"/>
  <c r="G70" i="10"/>
  <c r="F70" i="10"/>
  <c r="E70" i="10"/>
  <c r="D70" i="10"/>
  <c r="H69" i="10"/>
  <c r="G69" i="10"/>
  <c r="G7" i="10" s="1"/>
  <c r="F69" i="10"/>
  <c r="E69" i="10"/>
  <c r="D69" i="10"/>
  <c r="H68" i="10"/>
  <c r="G68" i="10"/>
  <c r="F68" i="10"/>
  <c r="E68" i="10"/>
  <c r="D68" i="10"/>
  <c r="H67" i="10"/>
  <c r="G67" i="10"/>
  <c r="F67" i="10"/>
  <c r="E67" i="10"/>
  <c r="D67" i="10"/>
  <c r="H66" i="10"/>
  <c r="G66" i="10"/>
  <c r="F66" i="10"/>
  <c r="E66" i="10"/>
  <c r="D66" i="10"/>
  <c r="H65" i="10"/>
  <c r="G65" i="10"/>
  <c r="G13" i="10" s="1"/>
  <c r="F65" i="10"/>
  <c r="E65" i="10"/>
  <c r="D65" i="10"/>
  <c r="H64" i="10"/>
  <c r="G64" i="10"/>
  <c r="F64" i="10"/>
  <c r="E64" i="10"/>
  <c r="D64" i="10"/>
  <c r="H63" i="10"/>
  <c r="G63" i="10"/>
  <c r="F63" i="10"/>
  <c r="E63" i="10"/>
  <c r="D63" i="10"/>
  <c r="H62" i="10"/>
  <c r="G62" i="10"/>
  <c r="F62" i="10"/>
  <c r="E62" i="10"/>
  <c r="D62" i="10"/>
  <c r="H61" i="10"/>
  <c r="G61" i="10"/>
  <c r="F61" i="10"/>
  <c r="E61" i="10"/>
  <c r="D61" i="10"/>
  <c r="H60" i="10"/>
  <c r="H126" i="10" s="1"/>
  <c r="G60" i="10"/>
  <c r="F60" i="10"/>
  <c r="E60" i="10"/>
  <c r="D60" i="10"/>
  <c r="H59" i="10"/>
  <c r="G59" i="10"/>
  <c r="F59" i="10"/>
  <c r="E59" i="10"/>
  <c r="E5" i="10" s="1"/>
  <c r="D59" i="10"/>
  <c r="H58" i="10"/>
  <c r="G58" i="10"/>
  <c r="F58" i="10"/>
  <c r="F126" i="10" s="1"/>
  <c r="E58" i="10"/>
  <c r="D58" i="10"/>
  <c r="H57" i="10"/>
  <c r="G57" i="10"/>
  <c r="F57" i="10"/>
  <c r="E57" i="10"/>
  <c r="D57" i="10"/>
  <c r="H55" i="10"/>
  <c r="G55" i="10"/>
  <c r="F55" i="10"/>
  <c r="E55" i="10"/>
  <c r="D55" i="10"/>
  <c r="H54" i="10"/>
  <c r="G54" i="10"/>
  <c r="F54" i="10"/>
  <c r="E54" i="10"/>
  <c r="D54" i="10"/>
  <c r="H53" i="10"/>
  <c r="G53" i="10"/>
  <c r="F53" i="10"/>
  <c r="E53" i="10"/>
  <c r="D53" i="10"/>
  <c r="H52" i="10"/>
  <c r="G52" i="10"/>
  <c r="G15" i="10" s="1"/>
  <c r="F52" i="10"/>
  <c r="E52" i="10"/>
  <c r="D52" i="10"/>
  <c r="H51" i="10"/>
  <c r="G51" i="10"/>
  <c r="F51" i="10"/>
  <c r="E51" i="10"/>
  <c r="D51" i="10"/>
  <c r="H50" i="10"/>
  <c r="G50" i="10"/>
  <c r="F50" i="10"/>
  <c r="E50" i="10"/>
  <c r="D50" i="10"/>
  <c r="H49" i="10"/>
  <c r="G49" i="10"/>
  <c r="F49" i="10"/>
  <c r="E49" i="10"/>
  <c r="D49" i="10"/>
  <c r="H48" i="10"/>
  <c r="G48" i="10"/>
  <c r="F48" i="10"/>
  <c r="E48" i="10"/>
  <c r="D48" i="10"/>
  <c r="H47" i="10"/>
  <c r="G47" i="10"/>
  <c r="F47" i="10"/>
  <c r="F8" i="10" s="1"/>
  <c r="E47" i="10"/>
  <c r="D47" i="10"/>
  <c r="H46" i="10"/>
  <c r="G46" i="10"/>
  <c r="F46" i="10"/>
  <c r="E46" i="10"/>
  <c r="D46" i="10"/>
  <c r="H45" i="10"/>
  <c r="G45" i="10"/>
  <c r="F45" i="10"/>
  <c r="E45" i="10"/>
  <c r="D45" i="10"/>
  <c r="H44" i="10"/>
  <c r="G44" i="10"/>
  <c r="F44" i="10"/>
  <c r="E44" i="10"/>
  <c r="D44" i="10"/>
  <c r="H43" i="10"/>
  <c r="G43" i="10"/>
  <c r="F43" i="10"/>
  <c r="E43" i="10"/>
  <c r="D43" i="10"/>
  <c r="H41" i="10"/>
  <c r="H18" i="10" s="1"/>
  <c r="G41" i="10"/>
  <c r="F41" i="10"/>
  <c r="E41" i="10"/>
  <c r="D41" i="10"/>
  <c r="H40" i="10"/>
  <c r="G40" i="10"/>
  <c r="F40" i="10"/>
  <c r="E40" i="10"/>
  <c r="D40" i="10"/>
  <c r="H39" i="10"/>
  <c r="G39" i="10"/>
  <c r="G16" i="10" s="1"/>
  <c r="F39" i="10"/>
  <c r="E39" i="10"/>
  <c r="D39" i="10"/>
  <c r="H38" i="10"/>
  <c r="H15" i="10" s="1"/>
  <c r="G38" i="10"/>
  <c r="F38" i="10"/>
  <c r="E38" i="10"/>
  <c r="D38" i="10"/>
  <c r="H37" i="10"/>
  <c r="G37" i="10"/>
  <c r="F37" i="10"/>
  <c r="E37" i="10"/>
  <c r="E14" i="10" s="1"/>
  <c r="D37" i="10"/>
  <c r="H36" i="10"/>
  <c r="G36" i="10"/>
  <c r="F36" i="10"/>
  <c r="E36" i="10"/>
  <c r="D36" i="10"/>
  <c r="H35" i="10"/>
  <c r="G35" i="10"/>
  <c r="F35" i="10"/>
  <c r="E35" i="10"/>
  <c r="D35" i="10"/>
  <c r="H34" i="10"/>
  <c r="G34" i="10"/>
  <c r="F34" i="10"/>
  <c r="E34" i="10"/>
  <c r="D34" i="10"/>
  <c r="H33" i="10"/>
  <c r="G33" i="10"/>
  <c r="F33" i="10"/>
  <c r="E33" i="10"/>
  <c r="D33" i="10"/>
  <c r="H32" i="10"/>
  <c r="G32" i="10"/>
  <c r="F32" i="10"/>
  <c r="F42" i="10" s="1"/>
  <c r="E32" i="10"/>
  <c r="D32" i="10"/>
  <c r="H31" i="10"/>
  <c r="G31" i="10"/>
  <c r="F31" i="10"/>
  <c r="E31" i="10"/>
  <c r="D31" i="10"/>
  <c r="H30" i="10"/>
  <c r="G30" i="10"/>
  <c r="F30" i="10"/>
  <c r="E30" i="10"/>
  <c r="D30" i="10"/>
  <c r="H28" i="10"/>
  <c r="G28" i="10"/>
  <c r="F28" i="10"/>
  <c r="E28" i="10"/>
  <c r="D28" i="10" s="1"/>
  <c r="H27" i="10"/>
  <c r="G27" i="10"/>
  <c r="F27" i="10"/>
  <c r="E27" i="10"/>
  <c r="H26" i="10"/>
  <c r="G26" i="10"/>
  <c r="F26" i="10"/>
  <c r="D26" i="10" s="1"/>
  <c r="E26" i="10"/>
  <c r="H25" i="10"/>
  <c r="G25" i="10"/>
  <c r="F25" i="10"/>
  <c r="E25" i="10"/>
  <c r="H24" i="10"/>
  <c r="G24" i="10"/>
  <c r="F24" i="10"/>
  <c r="D24" i="10" s="1"/>
  <c r="E24" i="10"/>
  <c r="H23" i="10"/>
  <c r="G23" i="10"/>
  <c r="F23" i="10"/>
  <c r="E23" i="10"/>
  <c r="H22" i="10"/>
  <c r="G22" i="10"/>
  <c r="F22" i="10"/>
  <c r="E22" i="10"/>
  <c r="H21" i="10"/>
  <c r="G21" i="10"/>
  <c r="F21" i="10"/>
  <c r="E21" i="10"/>
  <c r="H20" i="10"/>
  <c r="G20" i="10"/>
  <c r="F20" i="10"/>
  <c r="E20" i="10"/>
  <c r="D20" i="10" s="1"/>
  <c r="E17" i="10"/>
  <c r="G12" i="10"/>
  <c r="F12" i="10"/>
  <c r="E12" i="10"/>
  <c r="G11" i="10"/>
  <c r="E11" i="10"/>
  <c r="H6" i="10"/>
  <c r="H4" i="10"/>
  <c r="G4" i="10"/>
  <c r="F4" i="10"/>
  <c r="E4" i="10"/>
  <c r="D4" i="10" s="1"/>
  <c r="H368" i="9"/>
  <c r="G368" i="9"/>
  <c r="F368" i="9"/>
  <c r="E368" i="9"/>
  <c r="D368" i="9"/>
  <c r="H367" i="9"/>
  <c r="G367" i="9"/>
  <c r="F367" i="9"/>
  <c r="E367" i="9"/>
  <c r="D367" i="9"/>
  <c r="H366" i="9"/>
  <c r="G366" i="9"/>
  <c r="F366" i="9"/>
  <c r="F369" i="9" s="1"/>
  <c r="E366" i="9"/>
  <c r="E369" i="9" s="1"/>
  <c r="D366" i="9"/>
  <c r="H365" i="9"/>
  <c r="G365" i="9"/>
  <c r="F365" i="9"/>
  <c r="E365" i="9"/>
  <c r="D365" i="9"/>
  <c r="H363" i="9"/>
  <c r="G363" i="9"/>
  <c r="F363" i="9"/>
  <c r="E363" i="9"/>
  <c r="D363" i="9"/>
  <c r="H362" i="9"/>
  <c r="G362" i="9"/>
  <c r="G364" i="9" s="1"/>
  <c r="F362" i="9"/>
  <c r="F364" i="9" s="1"/>
  <c r="E362" i="9"/>
  <c r="E364" i="9" s="1"/>
  <c r="D362" i="9"/>
  <c r="H361" i="9"/>
  <c r="G361" i="9"/>
  <c r="F361" i="9"/>
  <c r="E361" i="9"/>
  <c r="D361" i="9"/>
  <c r="H359" i="9"/>
  <c r="H360" i="9" s="1"/>
  <c r="G359" i="9"/>
  <c r="G360" i="9" s="1"/>
  <c r="F359" i="9"/>
  <c r="F360" i="9" s="1"/>
  <c r="E359" i="9"/>
  <c r="E360" i="9" s="1"/>
  <c r="D359" i="9"/>
  <c r="H358" i="9"/>
  <c r="G358" i="9"/>
  <c r="F358" i="9"/>
  <c r="E358" i="9"/>
  <c r="D358" i="9"/>
  <c r="H356" i="9"/>
  <c r="G356" i="9"/>
  <c r="F356" i="9"/>
  <c r="F357" i="9" s="1"/>
  <c r="E356" i="9"/>
  <c r="D356" i="9"/>
  <c r="H355" i="9"/>
  <c r="H357" i="9" s="1"/>
  <c r="G355" i="9"/>
  <c r="F355" i="9"/>
  <c r="E355" i="9"/>
  <c r="E357" i="9" s="1"/>
  <c r="D355" i="9"/>
  <c r="H354" i="9"/>
  <c r="G354" i="9"/>
  <c r="F354" i="9"/>
  <c r="E354" i="9"/>
  <c r="D354" i="9"/>
  <c r="H352" i="9"/>
  <c r="H353" i="9" s="1"/>
  <c r="G352" i="9"/>
  <c r="G353" i="9" s="1"/>
  <c r="F352" i="9"/>
  <c r="F353" i="9" s="1"/>
  <c r="E352" i="9"/>
  <c r="E353" i="9" s="1"/>
  <c r="D352" i="9"/>
  <c r="H351" i="9"/>
  <c r="G351" i="9"/>
  <c r="F351" i="9"/>
  <c r="E351" i="9"/>
  <c r="D351" i="9"/>
  <c r="H349" i="9"/>
  <c r="G349" i="9"/>
  <c r="F349" i="9"/>
  <c r="E349" i="9"/>
  <c r="D349" i="9"/>
  <c r="H348" i="9"/>
  <c r="H350" i="9" s="1"/>
  <c r="G348" i="9"/>
  <c r="F348" i="9"/>
  <c r="F350" i="9" s="1"/>
  <c r="E348" i="9"/>
  <c r="E350" i="9" s="1"/>
  <c r="D348" i="9"/>
  <c r="H347" i="9"/>
  <c r="G347" i="9"/>
  <c r="F347" i="9"/>
  <c r="E347" i="9"/>
  <c r="D347" i="9"/>
  <c r="H345" i="9"/>
  <c r="G345" i="9"/>
  <c r="F345" i="9"/>
  <c r="E345" i="9"/>
  <c r="D345" i="9"/>
  <c r="H344" i="9"/>
  <c r="H346" i="9" s="1"/>
  <c r="G344" i="9"/>
  <c r="G346" i="9" s="1"/>
  <c r="F344" i="9"/>
  <c r="F346" i="9" s="1"/>
  <c r="E344" i="9"/>
  <c r="E346" i="9" s="1"/>
  <c r="D344" i="9"/>
  <c r="H343" i="9"/>
  <c r="G343" i="9"/>
  <c r="F343" i="9"/>
  <c r="E343" i="9"/>
  <c r="D343" i="9"/>
  <c r="H342" i="9"/>
  <c r="H341" i="9"/>
  <c r="G341" i="9"/>
  <c r="F341" i="9"/>
  <c r="E341" i="9"/>
  <c r="E342" i="9" s="1"/>
  <c r="D341" i="9"/>
  <c r="H340" i="9"/>
  <c r="G340" i="9"/>
  <c r="G342" i="9" s="1"/>
  <c r="F340" i="9"/>
  <c r="E340" i="9"/>
  <c r="D340" i="9"/>
  <c r="H339" i="9"/>
  <c r="G339" i="9"/>
  <c r="F339" i="9"/>
  <c r="E339" i="9"/>
  <c r="D339" i="9"/>
  <c r="H337" i="9"/>
  <c r="G337" i="9"/>
  <c r="F337" i="9"/>
  <c r="E337" i="9"/>
  <c r="D337" i="9"/>
  <c r="H336" i="9"/>
  <c r="G336" i="9"/>
  <c r="F336" i="9"/>
  <c r="E336" i="9"/>
  <c r="D336" i="9"/>
  <c r="H335" i="9"/>
  <c r="G335" i="9"/>
  <c r="F335" i="9"/>
  <c r="E335" i="9"/>
  <c r="D335" i="9"/>
  <c r="H334" i="9"/>
  <c r="G334" i="9"/>
  <c r="F334" i="9"/>
  <c r="E334" i="9"/>
  <c r="D334" i="9"/>
  <c r="H333" i="9"/>
  <c r="G333" i="9"/>
  <c r="F333" i="9"/>
  <c r="E333" i="9"/>
  <c r="D333" i="9"/>
  <c r="H332" i="9"/>
  <c r="G332" i="9"/>
  <c r="F332" i="9"/>
  <c r="E332" i="9"/>
  <c r="D332" i="9"/>
  <c r="G331" i="9"/>
  <c r="H330" i="9"/>
  <c r="G330" i="9"/>
  <c r="F330" i="9"/>
  <c r="E330" i="9"/>
  <c r="D330" i="9"/>
  <c r="H329" i="9"/>
  <c r="H331" i="9" s="1"/>
  <c r="G329" i="9"/>
  <c r="F329" i="9"/>
  <c r="F331" i="9" s="1"/>
  <c r="E329" i="9"/>
  <c r="E331" i="9" s="1"/>
  <c r="D329" i="9"/>
  <c r="H328" i="9"/>
  <c r="G328" i="9"/>
  <c r="F328" i="9"/>
  <c r="E328" i="9"/>
  <c r="D328" i="9"/>
  <c r="H327" i="9"/>
  <c r="G327" i="9"/>
  <c r="H326" i="9"/>
  <c r="G326" i="9"/>
  <c r="F326" i="9"/>
  <c r="E326" i="9"/>
  <c r="D326" i="9"/>
  <c r="H325" i="9"/>
  <c r="G325" i="9"/>
  <c r="F325" i="9"/>
  <c r="F327" i="9" s="1"/>
  <c r="E325" i="9"/>
  <c r="D325" i="9"/>
  <c r="H324" i="9"/>
  <c r="G324" i="9"/>
  <c r="F324" i="9"/>
  <c r="E324" i="9"/>
  <c r="D324" i="9"/>
  <c r="H322" i="9"/>
  <c r="G322" i="9"/>
  <c r="F322" i="9"/>
  <c r="E322" i="9"/>
  <c r="D322" i="9"/>
  <c r="H321" i="9"/>
  <c r="G321" i="9"/>
  <c r="F321" i="9"/>
  <c r="E321" i="9"/>
  <c r="D321" i="9"/>
  <c r="H320" i="9"/>
  <c r="G320" i="9"/>
  <c r="F320" i="9"/>
  <c r="E320" i="9"/>
  <c r="D320" i="9"/>
  <c r="H319" i="9"/>
  <c r="H323" i="9" s="1"/>
  <c r="G319" i="9"/>
  <c r="F319" i="9"/>
  <c r="E319" i="9"/>
  <c r="D319" i="9"/>
  <c r="H318" i="9"/>
  <c r="G318" i="9"/>
  <c r="F318" i="9"/>
  <c r="E318" i="9"/>
  <c r="D318" i="9"/>
  <c r="H316" i="9"/>
  <c r="G316" i="9"/>
  <c r="F316" i="9"/>
  <c r="E316" i="9"/>
  <c r="D316" i="9"/>
  <c r="H315" i="9"/>
  <c r="G315" i="9"/>
  <c r="F315" i="9"/>
  <c r="F317" i="9" s="1"/>
  <c r="E315" i="9"/>
  <c r="E317" i="9" s="1"/>
  <c r="D315" i="9"/>
  <c r="H314" i="9"/>
  <c r="G314" i="9"/>
  <c r="F314" i="9"/>
  <c r="E314" i="9"/>
  <c r="D314" i="9"/>
  <c r="H312" i="9"/>
  <c r="G312" i="9"/>
  <c r="F312" i="9"/>
  <c r="E312" i="9"/>
  <c r="D312" i="9"/>
  <c r="H311" i="9"/>
  <c r="G311" i="9"/>
  <c r="F311" i="9"/>
  <c r="E311" i="9"/>
  <c r="D311" i="9"/>
  <c r="H310" i="9"/>
  <c r="G310" i="9"/>
  <c r="F310" i="9"/>
  <c r="F313" i="9" s="1"/>
  <c r="E310" i="9"/>
  <c r="D310" i="9"/>
  <c r="H309" i="9"/>
  <c r="G309" i="9"/>
  <c r="G313" i="9" s="1"/>
  <c r="F309" i="9"/>
  <c r="E309" i="9"/>
  <c r="D309" i="9"/>
  <c r="H308" i="9"/>
  <c r="G308" i="9"/>
  <c r="F308" i="9"/>
  <c r="E308" i="9"/>
  <c r="D308" i="9"/>
  <c r="H306" i="9"/>
  <c r="G306" i="9"/>
  <c r="F306" i="9"/>
  <c r="E306" i="9"/>
  <c r="D306" i="9"/>
  <c r="H305" i="9"/>
  <c r="H307" i="9" s="1"/>
  <c r="G305" i="9"/>
  <c r="G307" i="9" s="1"/>
  <c r="F305" i="9"/>
  <c r="E305" i="9"/>
  <c r="D305" i="9"/>
  <c r="H304" i="9"/>
  <c r="G304" i="9"/>
  <c r="F304" i="9"/>
  <c r="E304" i="9"/>
  <c r="D304" i="9"/>
  <c r="H302" i="9"/>
  <c r="G302" i="9"/>
  <c r="F302" i="9"/>
  <c r="E302" i="9"/>
  <c r="D302" i="9"/>
  <c r="H301" i="9"/>
  <c r="G301" i="9"/>
  <c r="F301" i="9"/>
  <c r="E301" i="9"/>
  <c r="D301" i="9"/>
  <c r="H300" i="9"/>
  <c r="H303" i="9" s="1"/>
  <c r="G300" i="9"/>
  <c r="F300" i="9"/>
  <c r="E300" i="9"/>
  <c r="E12" i="9" s="1"/>
  <c r="D300" i="9"/>
  <c r="H299" i="9"/>
  <c r="G299" i="9"/>
  <c r="F299" i="9"/>
  <c r="E299" i="9"/>
  <c r="D299" i="9"/>
  <c r="H298" i="9"/>
  <c r="H297" i="9"/>
  <c r="G297" i="9"/>
  <c r="F297" i="9"/>
  <c r="E297" i="9"/>
  <c r="E298" i="9" s="1"/>
  <c r="D297" i="9"/>
  <c r="H296" i="9"/>
  <c r="G296" i="9"/>
  <c r="G298" i="9" s="1"/>
  <c r="F296" i="9"/>
  <c r="E296" i="9"/>
  <c r="D296" i="9"/>
  <c r="H295" i="9"/>
  <c r="G295" i="9"/>
  <c r="F295" i="9"/>
  <c r="E295" i="9"/>
  <c r="D295" i="9"/>
  <c r="H293" i="9"/>
  <c r="G293" i="9"/>
  <c r="F293" i="9"/>
  <c r="E293" i="9"/>
  <c r="D293" i="9"/>
  <c r="H292" i="9"/>
  <c r="G292" i="9"/>
  <c r="F292" i="9"/>
  <c r="E292" i="9"/>
  <c r="D292" i="9"/>
  <c r="H291" i="9"/>
  <c r="G291" i="9"/>
  <c r="F291" i="9"/>
  <c r="E291" i="9"/>
  <c r="D291" i="9"/>
  <c r="H290" i="9"/>
  <c r="G290" i="9"/>
  <c r="F290" i="9"/>
  <c r="E290" i="9"/>
  <c r="D290" i="9"/>
  <c r="H289" i="9"/>
  <c r="G289" i="9"/>
  <c r="F289" i="9"/>
  <c r="E289" i="9"/>
  <c r="D289" i="9"/>
  <c r="H288" i="9"/>
  <c r="G288" i="9"/>
  <c r="F288" i="9"/>
  <c r="E288" i="9"/>
  <c r="D288" i="9"/>
  <c r="H287" i="9"/>
  <c r="G287" i="9"/>
  <c r="F287" i="9"/>
  <c r="E287" i="9"/>
  <c r="D287" i="9"/>
  <c r="H285" i="9"/>
  <c r="G285" i="9"/>
  <c r="F285" i="9"/>
  <c r="E285" i="9"/>
  <c r="D285" i="9"/>
  <c r="H284" i="9"/>
  <c r="G284" i="9"/>
  <c r="F284" i="9"/>
  <c r="E284" i="9"/>
  <c r="D284" i="9"/>
  <c r="H283" i="9"/>
  <c r="G283" i="9"/>
  <c r="F283" i="9"/>
  <c r="E283" i="9"/>
  <c r="D283" i="9"/>
  <c r="H282" i="9"/>
  <c r="G282" i="9"/>
  <c r="F282" i="9"/>
  <c r="E282" i="9"/>
  <c r="D282" i="9"/>
  <c r="H281" i="9"/>
  <c r="G281" i="9"/>
  <c r="F281" i="9"/>
  <c r="E281" i="9"/>
  <c r="D281" i="9"/>
  <c r="H280" i="9"/>
  <c r="G280" i="9"/>
  <c r="F280" i="9"/>
  <c r="E280" i="9"/>
  <c r="D280" i="9"/>
  <c r="H279" i="9"/>
  <c r="G279" i="9"/>
  <c r="F279" i="9"/>
  <c r="E279" i="9"/>
  <c r="D279" i="9"/>
  <c r="H277" i="9"/>
  <c r="G277" i="9"/>
  <c r="F277" i="9"/>
  <c r="E277" i="9"/>
  <c r="D277" i="9"/>
  <c r="H276" i="9"/>
  <c r="G276" i="9"/>
  <c r="F276" i="9"/>
  <c r="E276" i="9"/>
  <c r="D276" i="9"/>
  <c r="H275" i="9"/>
  <c r="G275" i="9"/>
  <c r="F275" i="9"/>
  <c r="E275" i="9"/>
  <c r="D275" i="9"/>
  <c r="H274" i="9"/>
  <c r="G274" i="9"/>
  <c r="F274" i="9"/>
  <c r="E274" i="9"/>
  <c r="E278" i="9" s="1"/>
  <c r="D274" i="9"/>
  <c r="H273" i="9"/>
  <c r="G273" i="9"/>
  <c r="F273" i="9"/>
  <c r="E273" i="9"/>
  <c r="D273" i="9"/>
  <c r="H271" i="9"/>
  <c r="G271" i="9"/>
  <c r="F271" i="9"/>
  <c r="E271" i="9"/>
  <c r="D271" i="9"/>
  <c r="H270" i="9"/>
  <c r="G270" i="9"/>
  <c r="F270" i="9"/>
  <c r="E270" i="9"/>
  <c r="D270" i="9"/>
  <c r="H269" i="9"/>
  <c r="G269" i="9"/>
  <c r="F269" i="9"/>
  <c r="E269" i="9"/>
  <c r="D269" i="9"/>
  <c r="H268" i="9"/>
  <c r="G268" i="9"/>
  <c r="F268" i="9"/>
  <c r="E268" i="9"/>
  <c r="D268" i="9"/>
  <c r="H267" i="9"/>
  <c r="G267" i="9"/>
  <c r="F267" i="9"/>
  <c r="E267" i="9"/>
  <c r="D267" i="9"/>
  <c r="H266" i="9"/>
  <c r="G266" i="9"/>
  <c r="F266" i="9"/>
  <c r="E266" i="9"/>
  <c r="D266" i="9"/>
  <c r="H265" i="9"/>
  <c r="G265" i="9"/>
  <c r="F265" i="9"/>
  <c r="E265" i="9"/>
  <c r="D265" i="9"/>
  <c r="H263" i="9"/>
  <c r="G263" i="9"/>
  <c r="F263" i="9"/>
  <c r="E263" i="9"/>
  <c r="D263" i="9"/>
  <c r="H262" i="9"/>
  <c r="G262" i="9"/>
  <c r="F262" i="9"/>
  <c r="E262" i="9"/>
  <c r="D262" i="9"/>
  <c r="H261" i="9"/>
  <c r="G261" i="9"/>
  <c r="F261" i="9"/>
  <c r="E261" i="9"/>
  <c r="D261" i="9"/>
  <c r="H260" i="9"/>
  <c r="G260" i="9"/>
  <c r="F260" i="9"/>
  <c r="E260" i="9"/>
  <c r="D260" i="9"/>
  <c r="H259" i="9"/>
  <c r="G259" i="9"/>
  <c r="F259" i="9"/>
  <c r="E259" i="9"/>
  <c r="D259" i="9"/>
  <c r="H258" i="9"/>
  <c r="G258" i="9"/>
  <c r="F258" i="9"/>
  <c r="E258" i="9"/>
  <c r="D258" i="9"/>
  <c r="H257" i="9"/>
  <c r="G257" i="9"/>
  <c r="F257" i="9"/>
  <c r="E257" i="9"/>
  <c r="D257" i="9"/>
  <c r="H255" i="9"/>
  <c r="G255" i="9"/>
  <c r="F255" i="9"/>
  <c r="E255" i="9"/>
  <c r="D255" i="9"/>
  <c r="H254" i="9"/>
  <c r="G254" i="9"/>
  <c r="F254" i="9"/>
  <c r="E254" i="9"/>
  <c r="D254" i="9"/>
  <c r="H253" i="9"/>
  <c r="G253" i="9"/>
  <c r="F253" i="9"/>
  <c r="E253" i="9"/>
  <c r="D253" i="9"/>
  <c r="H252" i="9"/>
  <c r="G252" i="9"/>
  <c r="F252" i="9"/>
  <c r="E252" i="9"/>
  <c r="D252" i="9"/>
  <c r="H251" i="9"/>
  <c r="G251" i="9"/>
  <c r="F251" i="9"/>
  <c r="E251" i="9"/>
  <c r="D251" i="9"/>
  <c r="H250" i="9"/>
  <c r="G250" i="9"/>
  <c r="F250" i="9"/>
  <c r="E250" i="9"/>
  <c r="D250" i="9"/>
  <c r="H249" i="9"/>
  <c r="G249" i="9"/>
  <c r="F249" i="9"/>
  <c r="E249" i="9"/>
  <c r="D249" i="9"/>
  <c r="H247" i="9"/>
  <c r="G247" i="9"/>
  <c r="F247" i="9"/>
  <c r="E247" i="9"/>
  <c r="D247" i="9"/>
  <c r="H246" i="9"/>
  <c r="G246" i="9"/>
  <c r="F246" i="9"/>
  <c r="E246" i="9"/>
  <c r="D246" i="9"/>
  <c r="H245" i="9"/>
  <c r="G245" i="9"/>
  <c r="F245" i="9"/>
  <c r="E245" i="9"/>
  <c r="D245" i="9"/>
  <c r="H244" i="9"/>
  <c r="G244" i="9"/>
  <c r="F244" i="9"/>
  <c r="E244" i="9"/>
  <c r="D244" i="9"/>
  <c r="H243" i="9"/>
  <c r="G243" i="9"/>
  <c r="F243" i="9"/>
  <c r="E243" i="9"/>
  <c r="D243" i="9"/>
  <c r="H242" i="9"/>
  <c r="G242" i="9"/>
  <c r="F242" i="9"/>
  <c r="E242" i="9"/>
  <c r="D242" i="9"/>
  <c r="H240" i="9"/>
  <c r="G240" i="9"/>
  <c r="F240" i="9"/>
  <c r="E240" i="9"/>
  <c r="D240" i="9"/>
  <c r="H239" i="9"/>
  <c r="G239" i="9"/>
  <c r="F239" i="9"/>
  <c r="E239" i="9"/>
  <c r="D239" i="9"/>
  <c r="H238" i="9"/>
  <c r="G238" i="9"/>
  <c r="F238" i="9"/>
  <c r="E238" i="9"/>
  <c r="D238" i="9"/>
  <c r="H237" i="9"/>
  <c r="G237" i="9"/>
  <c r="F237" i="9"/>
  <c r="E237" i="9"/>
  <c r="D237" i="9"/>
  <c r="H236" i="9"/>
  <c r="G236" i="9"/>
  <c r="F236" i="9"/>
  <c r="E236" i="9"/>
  <c r="D236" i="9"/>
  <c r="H235" i="9"/>
  <c r="G235" i="9"/>
  <c r="F235" i="9"/>
  <c r="F241" i="9" s="1"/>
  <c r="E235" i="9"/>
  <c r="D235" i="9"/>
  <c r="H234" i="9"/>
  <c r="G234" i="9"/>
  <c r="F234" i="9"/>
  <c r="E234" i="9"/>
  <c r="D234" i="9"/>
  <c r="H232" i="9"/>
  <c r="G232" i="9"/>
  <c r="F232" i="9"/>
  <c r="E232" i="9"/>
  <c r="D232" i="9"/>
  <c r="H231" i="9"/>
  <c r="G231" i="9"/>
  <c r="F231" i="9"/>
  <c r="E231" i="9"/>
  <c r="D231" i="9"/>
  <c r="H230" i="9"/>
  <c r="H11" i="9" s="1"/>
  <c r="G230" i="9"/>
  <c r="F230" i="9"/>
  <c r="F233" i="9" s="1"/>
  <c r="E230" i="9"/>
  <c r="D230" i="9"/>
  <c r="H229" i="9"/>
  <c r="G229" i="9"/>
  <c r="F229" i="9"/>
  <c r="E229" i="9"/>
  <c r="D229" i="9"/>
  <c r="H227" i="9"/>
  <c r="G227" i="9"/>
  <c r="F227" i="9"/>
  <c r="E227" i="9"/>
  <c r="D227" i="9"/>
  <c r="H226" i="9"/>
  <c r="G226" i="9"/>
  <c r="F226" i="9"/>
  <c r="E226" i="9"/>
  <c r="D226" i="9"/>
  <c r="H225" i="9"/>
  <c r="G225" i="9"/>
  <c r="F225" i="9"/>
  <c r="E225" i="9"/>
  <c r="D225" i="9"/>
  <c r="H224" i="9"/>
  <c r="G224" i="9"/>
  <c r="F224" i="9"/>
  <c r="E224" i="9"/>
  <c r="E228" i="9" s="1"/>
  <c r="D224" i="9"/>
  <c r="H223" i="9"/>
  <c r="G223" i="9"/>
  <c r="F223" i="9"/>
  <c r="E223" i="9"/>
  <c r="D223" i="9"/>
  <c r="H221" i="9"/>
  <c r="G221" i="9"/>
  <c r="F221" i="9"/>
  <c r="E221" i="9"/>
  <c r="D221" i="9"/>
  <c r="H220" i="9"/>
  <c r="G220" i="9"/>
  <c r="F220" i="9"/>
  <c r="E220" i="9"/>
  <c r="D220" i="9"/>
  <c r="H219" i="9"/>
  <c r="G219" i="9"/>
  <c r="F219" i="9"/>
  <c r="E219" i="9"/>
  <c r="D219" i="9"/>
  <c r="H218" i="9"/>
  <c r="G218" i="9"/>
  <c r="F218" i="9"/>
  <c r="E218" i="9"/>
  <c r="D218" i="9"/>
  <c r="H217" i="9"/>
  <c r="G217" i="9"/>
  <c r="F217" i="9"/>
  <c r="E217" i="9"/>
  <c r="D217" i="9"/>
  <c r="H216" i="9"/>
  <c r="G216" i="9"/>
  <c r="F216" i="9"/>
  <c r="E216" i="9"/>
  <c r="D216" i="9"/>
  <c r="H215" i="9"/>
  <c r="G215" i="9"/>
  <c r="F215" i="9"/>
  <c r="E215" i="9"/>
  <c r="D215" i="9"/>
  <c r="H213" i="9"/>
  <c r="G213" i="9"/>
  <c r="F213" i="9"/>
  <c r="E213" i="9"/>
  <c r="D213" i="9"/>
  <c r="H212" i="9"/>
  <c r="G212" i="9"/>
  <c r="F212" i="9"/>
  <c r="E212" i="9"/>
  <c r="D212" i="9"/>
  <c r="H211" i="9"/>
  <c r="G211" i="9"/>
  <c r="F211" i="9"/>
  <c r="E211" i="9"/>
  <c r="D211" i="9"/>
  <c r="H210" i="9"/>
  <c r="G210" i="9"/>
  <c r="F210" i="9"/>
  <c r="E210" i="9"/>
  <c r="E214" i="9" s="1"/>
  <c r="D210" i="9"/>
  <c r="H209" i="9"/>
  <c r="G209" i="9"/>
  <c r="F209" i="9"/>
  <c r="E209" i="9"/>
  <c r="D209" i="9"/>
  <c r="H208" i="9"/>
  <c r="G208" i="9"/>
  <c r="G214" i="9" s="1"/>
  <c r="F208" i="9"/>
  <c r="E208" i="9"/>
  <c r="D208" i="9"/>
  <c r="H207" i="9"/>
  <c r="G207" i="9"/>
  <c r="F207" i="9"/>
  <c r="E207" i="9"/>
  <c r="D207" i="9"/>
  <c r="H205" i="9"/>
  <c r="G205" i="9"/>
  <c r="F205" i="9"/>
  <c r="E205" i="9"/>
  <c r="D205" i="9"/>
  <c r="H204" i="9"/>
  <c r="G204" i="9"/>
  <c r="F204" i="9"/>
  <c r="E204" i="9"/>
  <c r="D204" i="9"/>
  <c r="H203" i="9"/>
  <c r="G203" i="9"/>
  <c r="F203" i="9"/>
  <c r="E203" i="9"/>
  <c r="D203" i="9"/>
  <c r="H202" i="9"/>
  <c r="G202" i="9"/>
  <c r="F202" i="9"/>
  <c r="E202" i="9"/>
  <c r="D202" i="9"/>
  <c r="H201" i="9"/>
  <c r="G201" i="9"/>
  <c r="F201" i="9"/>
  <c r="E201" i="9"/>
  <c r="D201" i="9"/>
  <c r="H200" i="9"/>
  <c r="G200" i="9"/>
  <c r="F200" i="9"/>
  <c r="E200" i="9"/>
  <c r="D200" i="9"/>
  <c r="H199" i="9"/>
  <c r="G199" i="9"/>
  <c r="F199" i="9"/>
  <c r="E199" i="9"/>
  <c r="D199" i="9"/>
  <c r="H198" i="9"/>
  <c r="G198" i="9"/>
  <c r="F198" i="9"/>
  <c r="E198" i="9"/>
  <c r="D198" i="9"/>
  <c r="H196" i="9"/>
  <c r="G196" i="9"/>
  <c r="F196" i="9"/>
  <c r="E196" i="9"/>
  <c r="D196" i="9"/>
  <c r="H195" i="9"/>
  <c r="G195" i="9"/>
  <c r="F195" i="9"/>
  <c r="E195" i="9"/>
  <c r="D195" i="9"/>
  <c r="H194" i="9"/>
  <c r="G194" i="9"/>
  <c r="F194" i="9"/>
  <c r="E194" i="9"/>
  <c r="D194" i="9"/>
  <c r="H193" i="9"/>
  <c r="G193" i="9"/>
  <c r="F193" i="9"/>
  <c r="E193" i="9"/>
  <c r="D193" i="9"/>
  <c r="H192" i="9"/>
  <c r="G192" i="9"/>
  <c r="F192" i="9"/>
  <c r="E192" i="9"/>
  <c r="D192" i="9"/>
  <c r="H191" i="9"/>
  <c r="G191" i="9"/>
  <c r="F191" i="9"/>
  <c r="E191" i="9"/>
  <c r="D191" i="9"/>
  <c r="H190" i="9"/>
  <c r="G190" i="9"/>
  <c r="F190" i="9"/>
  <c r="F197" i="9" s="1"/>
  <c r="E190" i="9"/>
  <c r="D190" i="9"/>
  <c r="H189" i="9"/>
  <c r="G189" i="9"/>
  <c r="F189" i="9"/>
  <c r="E189" i="9"/>
  <c r="D189" i="9"/>
  <c r="H187" i="9"/>
  <c r="G187" i="9"/>
  <c r="F187" i="9"/>
  <c r="E187" i="9"/>
  <c r="D187" i="9"/>
  <c r="H186" i="9"/>
  <c r="G186" i="9"/>
  <c r="F186" i="9"/>
  <c r="E186" i="9"/>
  <c r="D186" i="9"/>
  <c r="H185" i="9"/>
  <c r="G185" i="9"/>
  <c r="F185" i="9"/>
  <c r="E185" i="9"/>
  <c r="D185" i="9"/>
  <c r="H184" i="9"/>
  <c r="G184" i="9"/>
  <c r="F184" i="9"/>
  <c r="E184" i="9"/>
  <c r="D184" i="9"/>
  <c r="H183" i="9"/>
  <c r="G183" i="9"/>
  <c r="F183" i="9"/>
  <c r="E183" i="9"/>
  <c r="D183" i="9"/>
  <c r="H182" i="9"/>
  <c r="G182" i="9"/>
  <c r="F182" i="9"/>
  <c r="E182" i="9"/>
  <c r="D182" i="9"/>
  <c r="H181" i="9"/>
  <c r="G181" i="9"/>
  <c r="F181" i="9"/>
  <c r="E181" i="9"/>
  <c r="D181" i="9"/>
  <c r="H180" i="9"/>
  <c r="G180" i="9"/>
  <c r="F180" i="9"/>
  <c r="E180" i="9"/>
  <c r="D180" i="9"/>
  <c r="H179" i="9"/>
  <c r="G179" i="9"/>
  <c r="F179" i="9"/>
  <c r="E179" i="9"/>
  <c r="D179" i="9"/>
  <c r="H178" i="9"/>
  <c r="G178" i="9"/>
  <c r="F178" i="9"/>
  <c r="E178" i="9"/>
  <c r="D178" i="9"/>
  <c r="H176" i="9"/>
  <c r="G176" i="9"/>
  <c r="F176" i="9"/>
  <c r="E176" i="9"/>
  <c r="D176" i="9"/>
  <c r="H175" i="9"/>
  <c r="G175" i="9"/>
  <c r="F175" i="9"/>
  <c r="E175" i="9"/>
  <c r="D175" i="9"/>
  <c r="H174" i="9"/>
  <c r="G174" i="9"/>
  <c r="F174" i="9"/>
  <c r="E174" i="9"/>
  <c r="D174" i="9"/>
  <c r="H173" i="9"/>
  <c r="G173" i="9"/>
  <c r="F173" i="9"/>
  <c r="E173" i="9"/>
  <c r="D173" i="9"/>
  <c r="H172" i="9"/>
  <c r="G172" i="9"/>
  <c r="F172" i="9"/>
  <c r="E172" i="9"/>
  <c r="D172" i="9"/>
  <c r="H171" i="9"/>
  <c r="G171" i="9"/>
  <c r="F171" i="9"/>
  <c r="E171" i="9"/>
  <c r="D171" i="9"/>
  <c r="H170" i="9"/>
  <c r="G170" i="9"/>
  <c r="F170" i="9"/>
  <c r="E170" i="9"/>
  <c r="D170" i="9"/>
  <c r="H169" i="9"/>
  <c r="G169" i="9"/>
  <c r="F169" i="9"/>
  <c r="E169" i="9"/>
  <c r="D169" i="9"/>
  <c r="H168" i="9"/>
  <c r="G168" i="9"/>
  <c r="F168" i="9"/>
  <c r="E168" i="9"/>
  <c r="D168" i="9"/>
  <c r="H167" i="9"/>
  <c r="G167" i="9"/>
  <c r="F167" i="9"/>
  <c r="F177" i="9" s="1"/>
  <c r="E167" i="9"/>
  <c r="D167" i="9"/>
  <c r="H166" i="9"/>
  <c r="G166" i="9"/>
  <c r="G177" i="9" s="1"/>
  <c r="F166" i="9"/>
  <c r="E166" i="9"/>
  <c r="D166" i="9"/>
  <c r="H165" i="9"/>
  <c r="G165" i="9"/>
  <c r="F165" i="9"/>
  <c r="E165" i="9"/>
  <c r="D165" i="9"/>
  <c r="H163" i="9"/>
  <c r="G163" i="9"/>
  <c r="F163" i="9"/>
  <c r="E163" i="9"/>
  <c r="D163" i="9"/>
  <c r="H162" i="9"/>
  <c r="G162" i="9"/>
  <c r="F162" i="9"/>
  <c r="E162" i="9"/>
  <c r="D162" i="9"/>
  <c r="H161" i="9"/>
  <c r="G161" i="9"/>
  <c r="F161" i="9"/>
  <c r="E161" i="9"/>
  <c r="D161" i="9"/>
  <c r="H160" i="9"/>
  <c r="G160" i="9"/>
  <c r="F160" i="9"/>
  <c r="E160" i="9"/>
  <c r="D160" i="9"/>
  <c r="H159" i="9"/>
  <c r="G159" i="9"/>
  <c r="F159" i="9"/>
  <c r="E159" i="9"/>
  <c r="D159" i="9"/>
  <c r="H157" i="9"/>
  <c r="G157" i="9"/>
  <c r="F157" i="9"/>
  <c r="E157" i="9"/>
  <c r="D157" i="9"/>
  <c r="H156" i="9"/>
  <c r="G156" i="9"/>
  <c r="F156" i="9"/>
  <c r="E156" i="9"/>
  <c r="D156" i="9"/>
  <c r="H155" i="9"/>
  <c r="G155" i="9"/>
  <c r="F155" i="9"/>
  <c r="E155" i="9"/>
  <c r="E158" i="9" s="1"/>
  <c r="D155" i="9"/>
  <c r="H154" i="9"/>
  <c r="G154" i="9"/>
  <c r="F154" i="9"/>
  <c r="E154" i="9"/>
  <c r="D154" i="9"/>
  <c r="H152" i="9"/>
  <c r="G152" i="9"/>
  <c r="F152" i="9"/>
  <c r="E152" i="9"/>
  <c r="D152" i="9"/>
  <c r="H151" i="9"/>
  <c r="G151" i="9"/>
  <c r="F151" i="9"/>
  <c r="E151" i="9"/>
  <c r="D151" i="9"/>
  <c r="H150" i="9"/>
  <c r="G150" i="9"/>
  <c r="F150" i="9"/>
  <c r="E150" i="9"/>
  <c r="D150" i="9"/>
  <c r="H149" i="9"/>
  <c r="G149" i="9"/>
  <c r="F149" i="9"/>
  <c r="E149" i="9"/>
  <c r="D149" i="9"/>
  <c r="H148" i="9"/>
  <c r="G148" i="9"/>
  <c r="F148" i="9"/>
  <c r="E148" i="9"/>
  <c r="D148" i="9"/>
  <c r="H147" i="9"/>
  <c r="G147" i="9"/>
  <c r="F147" i="9"/>
  <c r="E147" i="9"/>
  <c r="D147" i="9"/>
  <c r="H146" i="9"/>
  <c r="G146" i="9"/>
  <c r="F146" i="9"/>
  <c r="E146" i="9"/>
  <c r="D146" i="9"/>
  <c r="H145" i="9"/>
  <c r="G145" i="9"/>
  <c r="F145" i="9"/>
  <c r="E145" i="9"/>
  <c r="D145" i="9"/>
  <c r="H144" i="9"/>
  <c r="G144" i="9"/>
  <c r="F144" i="9"/>
  <c r="E144" i="9"/>
  <c r="D144" i="9"/>
  <c r="H143" i="9"/>
  <c r="G143" i="9"/>
  <c r="F143" i="9"/>
  <c r="E143" i="9"/>
  <c r="D143" i="9"/>
  <c r="H142" i="9"/>
  <c r="G142" i="9"/>
  <c r="F142" i="9"/>
  <c r="F153" i="9" s="1"/>
  <c r="E142" i="9"/>
  <c r="D142" i="9"/>
  <c r="H141" i="9"/>
  <c r="G141" i="9"/>
  <c r="F141" i="9"/>
  <c r="E141" i="9"/>
  <c r="D141" i="9"/>
  <c r="H140" i="9"/>
  <c r="G140" i="9"/>
  <c r="F140" i="9"/>
  <c r="E140" i="9"/>
  <c r="D140" i="9"/>
  <c r="H138" i="9"/>
  <c r="G138" i="9"/>
  <c r="F138" i="9"/>
  <c r="E138" i="9"/>
  <c r="D138" i="9"/>
  <c r="H137" i="9"/>
  <c r="G137" i="9"/>
  <c r="F137" i="9"/>
  <c r="E137" i="9"/>
  <c r="D137" i="9"/>
  <c r="H136" i="9"/>
  <c r="G136" i="9"/>
  <c r="F136" i="9"/>
  <c r="E136" i="9"/>
  <c r="D136" i="9"/>
  <c r="H135" i="9"/>
  <c r="G135" i="9"/>
  <c r="F135" i="9"/>
  <c r="E135" i="9"/>
  <c r="D135" i="9"/>
  <c r="H134" i="9"/>
  <c r="H139" i="9" s="1"/>
  <c r="G134" i="9"/>
  <c r="F134" i="9"/>
  <c r="F139" i="9" s="1"/>
  <c r="E134" i="9"/>
  <c r="D134" i="9"/>
  <c r="H133" i="9"/>
  <c r="G133" i="9"/>
  <c r="F133" i="9"/>
  <c r="E133" i="9"/>
  <c r="D133" i="9"/>
  <c r="H131" i="9"/>
  <c r="G131" i="9"/>
  <c r="F131" i="9"/>
  <c r="E131" i="9"/>
  <c r="D131" i="9"/>
  <c r="H130" i="9"/>
  <c r="G130" i="9"/>
  <c r="F130" i="9"/>
  <c r="E130" i="9"/>
  <c r="D130" i="9"/>
  <c r="H129" i="9"/>
  <c r="G129" i="9"/>
  <c r="G132" i="9" s="1"/>
  <c r="F129" i="9"/>
  <c r="E129" i="9"/>
  <c r="D129" i="9"/>
  <c r="H128" i="9"/>
  <c r="H132" i="9" s="1"/>
  <c r="G128" i="9"/>
  <c r="F128" i="9"/>
  <c r="E128" i="9"/>
  <c r="D128" i="9"/>
  <c r="H127" i="9"/>
  <c r="G127" i="9"/>
  <c r="F127" i="9"/>
  <c r="E127" i="9"/>
  <c r="D127" i="9"/>
  <c r="H125" i="9"/>
  <c r="G125" i="9"/>
  <c r="F125" i="9"/>
  <c r="E125" i="9"/>
  <c r="D125" i="9"/>
  <c r="H124" i="9"/>
  <c r="G124" i="9"/>
  <c r="F124" i="9"/>
  <c r="E124" i="9"/>
  <c r="D124" i="9"/>
  <c r="H123" i="9"/>
  <c r="G123" i="9"/>
  <c r="F123" i="9"/>
  <c r="E123" i="9"/>
  <c r="D123" i="9"/>
  <c r="H122" i="9"/>
  <c r="G122" i="9"/>
  <c r="F122" i="9"/>
  <c r="E122" i="9"/>
  <c r="D122" i="9"/>
  <c r="H121" i="9"/>
  <c r="G121" i="9"/>
  <c r="F121" i="9"/>
  <c r="E121" i="9"/>
  <c r="D121" i="9"/>
  <c r="H120" i="9"/>
  <c r="G120" i="9"/>
  <c r="F120" i="9"/>
  <c r="E120" i="9"/>
  <c r="D120" i="9"/>
  <c r="H119" i="9"/>
  <c r="G119" i="9"/>
  <c r="F119" i="9"/>
  <c r="E119" i="9"/>
  <c r="D119" i="9"/>
  <c r="H118" i="9"/>
  <c r="G118" i="9"/>
  <c r="F118" i="9"/>
  <c r="E118" i="9"/>
  <c r="D118" i="9"/>
  <c r="H117" i="9"/>
  <c r="G117" i="9"/>
  <c r="F117" i="9"/>
  <c r="E117" i="9"/>
  <c r="D117" i="9"/>
  <c r="H116" i="9"/>
  <c r="G116" i="9"/>
  <c r="F116" i="9"/>
  <c r="E116" i="9"/>
  <c r="D116" i="9"/>
  <c r="H115" i="9"/>
  <c r="G115" i="9"/>
  <c r="F115" i="9"/>
  <c r="E115" i="9"/>
  <c r="D115" i="9"/>
  <c r="H114" i="9"/>
  <c r="G114" i="9"/>
  <c r="F114" i="9"/>
  <c r="E114" i="9"/>
  <c r="D114" i="9"/>
  <c r="H113" i="9"/>
  <c r="G113" i="9"/>
  <c r="F113" i="9"/>
  <c r="E113" i="9"/>
  <c r="D113" i="9"/>
  <c r="H112" i="9"/>
  <c r="G112" i="9"/>
  <c r="F112" i="9"/>
  <c r="E112" i="9"/>
  <c r="D112" i="9"/>
  <c r="H111" i="9"/>
  <c r="G111" i="9"/>
  <c r="F111" i="9"/>
  <c r="E111" i="9"/>
  <c r="D111" i="9"/>
  <c r="H110" i="9"/>
  <c r="G110" i="9"/>
  <c r="F110" i="9"/>
  <c r="E110" i="9"/>
  <c r="D110" i="9"/>
  <c r="H109" i="9"/>
  <c r="G109" i="9"/>
  <c r="F109" i="9"/>
  <c r="E109" i="9"/>
  <c r="D109" i="9"/>
  <c r="H108" i="9"/>
  <c r="G108" i="9"/>
  <c r="F108" i="9"/>
  <c r="E108" i="9"/>
  <c r="D108" i="9"/>
  <c r="H107" i="9"/>
  <c r="G107" i="9"/>
  <c r="F107" i="9"/>
  <c r="E107" i="9"/>
  <c r="D107" i="9"/>
  <c r="H106" i="9"/>
  <c r="G106" i="9"/>
  <c r="F106" i="9"/>
  <c r="E106" i="9"/>
  <c r="D106" i="9"/>
  <c r="H105" i="9"/>
  <c r="G105" i="9"/>
  <c r="F105" i="9"/>
  <c r="E105" i="9"/>
  <c r="D105" i="9"/>
  <c r="H104" i="9"/>
  <c r="G104" i="9"/>
  <c r="F104" i="9"/>
  <c r="E104" i="9"/>
  <c r="D104" i="9"/>
  <c r="H103" i="9"/>
  <c r="G103" i="9"/>
  <c r="F103" i="9"/>
  <c r="E103" i="9"/>
  <c r="D103" i="9"/>
  <c r="H102" i="9"/>
  <c r="G102" i="9"/>
  <c r="F102" i="9"/>
  <c r="E102" i="9"/>
  <c r="D102" i="9"/>
  <c r="H101" i="9"/>
  <c r="G101" i="9"/>
  <c r="F101" i="9"/>
  <c r="E101" i="9"/>
  <c r="D101" i="9"/>
  <c r="H100" i="9"/>
  <c r="G100" i="9"/>
  <c r="F100" i="9"/>
  <c r="E100" i="9"/>
  <c r="D100" i="9"/>
  <c r="H99" i="9"/>
  <c r="G99" i="9"/>
  <c r="F99" i="9"/>
  <c r="E99" i="9"/>
  <c r="D99" i="9"/>
  <c r="H98" i="9"/>
  <c r="G98" i="9"/>
  <c r="F98" i="9"/>
  <c r="E98" i="9"/>
  <c r="D98" i="9"/>
  <c r="H97" i="9"/>
  <c r="G97" i="9"/>
  <c r="F97" i="9"/>
  <c r="E97" i="9"/>
  <c r="D97" i="9"/>
  <c r="H96" i="9"/>
  <c r="G96" i="9"/>
  <c r="F96" i="9"/>
  <c r="E96" i="9"/>
  <c r="D96" i="9"/>
  <c r="H95" i="9"/>
  <c r="G95" i="9"/>
  <c r="F95" i="9"/>
  <c r="E95" i="9"/>
  <c r="D95" i="9"/>
  <c r="H94" i="9"/>
  <c r="G94" i="9"/>
  <c r="F94" i="9"/>
  <c r="E94" i="9"/>
  <c r="D94" i="9"/>
  <c r="H93" i="9"/>
  <c r="G93" i="9"/>
  <c r="F93" i="9"/>
  <c r="E93" i="9"/>
  <c r="D93" i="9"/>
  <c r="H92" i="9"/>
  <c r="G92" i="9"/>
  <c r="F92" i="9"/>
  <c r="E92" i="9"/>
  <c r="D92" i="9"/>
  <c r="H91" i="9"/>
  <c r="G91" i="9"/>
  <c r="F91" i="9"/>
  <c r="E91" i="9"/>
  <c r="D91" i="9"/>
  <c r="H90" i="9"/>
  <c r="G90" i="9"/>
  <c r="F90" i="9"/>
  <c r="E90" i="9"/>
  <c r="D90" i="9"/>
  <c r="H89" i="9"/>
  <c r="G89" i="9"/>
  <c r="F89" i="9"/>
  <c r="E89" i="9"/>
  <c r="D89" i="9"/>
  <c r="H88" i="9"/>
  <c r="G88" i="9"/>
  <c r="F88" i="9"/>
  <c r="E88" i="9"/>
  <c r="D88" i="9"/>
  <c r="H87" i="9"/>
  <c r="G87" i="9"/>
  <c r="F87" i="9"/>
  <c r="E87" i="9"/>
  <c r="D87" i="9"/>
  <c r="H86" i="9"/>
  <c r="G86" i="9"/>
  <c r="F86" i="9"/>
  <c r="E86" i="9"/>
  <c r="D86" i="9"/>
  <c r="H85" i="9"/>
  <c r="G85" i="9"/>
  <c r="F85" i="9"/>
  <c r="E85" i="9"/>
  <c r="D85" i="9"/>
  <c r="H84" i="9"/>
  <c r="G84" i="9"/>
  <c r="F84" i="9"/>
  <c r="E84" i="9"/>
  <c r="D84" i="9"/>
  <c r="H83" i="9"/>
  <c r="G83" i="9"/>
  <c r="F83" i="9"/>
  <c r="E83" i="9"/>
  <c r="D83" i="9"/>
  <c r="H82" i="9"/>
  <c r="G82" i="9"/>
  <c r="F82" i="9"/>
  <c r="E82" i="9"/>
  <c r="D82" i="9"/>
  <c r="H81" i="9"/>
  <c r="G81" i="9"/>
  <c r="F81" i="9"/>
  <c r="E81" i="9"/>
  <c r="D81" i="9"/>
  <c r="H80" i="9"/>
  <c r="G80" i="9"/>
  <c r="F80" i="9"/>
  <c r="E80" i="9"/>
  <c r="D80" i="9"/>
  <c r="H79" i="9"/>
  <c r="G79" i="9"/>
  <c r="F79" i="9"/>
  <c r="E79" i="9"/>
  <c r="D79" i="9"/>
  <c r="H78" i="9"/>
  <c r="G78" i="9"/>
  <c r="F78" i="9"/>
  <c r="E78" i="9"/>
  <c r="D78" i="9"/>
  <c r="H77" i="9"/>
  <c r="G77" i="9"/>
  <c r="F77" i="9"/>
  <c r="E77" i="9"/>
  <c r="D77" i="9"/>
  <c r="H76" i="9"/>
  <c r="G76" i="9"/>
  <c r="F76" i="9"/>
  <c r="E76" i="9"/>
  <c r="D76" i="9"/>
  <c r="H75" i="9"/>
  <c r="G75" i="9"/>
  <c r="F75" i="9"/>
  <c r="E75" i="9"/>
  <c r="D75" i="9"/>
  <c r="H74" i="9"/>
  <c r="G74" i="9"/>
  <c r="F74" i="9"/>
  <c r="E74" i="9"/>
  <c r="D74" i="9"/>
  <c r="H73" i="9"/>
  <c r="G73" i="9"/>
  <c r="F73" i="9"/>
  <c r="E73" i="9"/>
  <c r="D73" i="9"/>
  <c r="H72" i="9"/>
  <c r="G72" i="9"/>
  <c r="F72" i="9"/>
  <c r="E72" i="9"/>
  <c r="D72" i="9"/>
  <c r="H71" i="9"/>
  <c r="G71" i="9"/>
  <c r="F71" i="9"/>
  <c r="E71" i="9"/>
  <c r="D71" i="9"/>
  <c r="H70" i="9"/>
  <c r="G70" i="9"/>
  <c r="F70" i="9"/>
  <c r="E70" i="9"/>
  <c r="D70" i="9"/>
  <c r="H69" i="9"/>
  <c r="G69" i="9"/>
  <c r="F69" i="9"/>
  <c r="E69" i="9"/>
  <c r="D69" i="9"/>
  <c r="H68" i="9"/>
  <c r="G68" i="9"/>
  <c r="F68" i="9"/>
  <c r="E68" i="9"/>
  <c r="D68" i="9"/>
  <c r="H67" i="9"/>
  <c r="G67" i="9"/>
  <c r="F67" i="9"/>
  <c r="E67" i="9"/>
  <c r="D67" i="9"/>
  <c r="H66" i="9"/>
  <c r="G66" i="9"/>
  <c r="F66" i="9"/>
  <c r="E66" i="9"/>
  <c r="D66" i="9"/>
  <c r="H65" i="9"/>
  <c r="G65" i="9"/>
  <c r="F65" i="9"/>
  <c r="E65" i="9"/>
  <c r="D65" i="9"/>
  <c r="H64" i="9"/>
  <c r="G64" i="9"/>
  <c r="F64" i="9"/>
  <c r="E64" i="9"/>
  <c r="D64" i="9"/>
  <c r="H63" i="9"/>
  <c r="G63" i="9"/>
  <c r="F63" i="9"/>
  <c r="E63" i="9"/>
  <c r="D63" i="9"/>
  <c r="H62" i="9"/>
  <c r="G62" i="9"/>
  <c r="F62" i="9"/>
  <c r="E62" i="9"/>
  <c r="D62" i="9"/>
  <c r="H61" i="9"/>
  <c r="G61" i="9"/>
  <c r="F61" i="9"/>
  <c r="E61" i="9"/>
  <c r="D61" i="9"/>
  <c r="H60" i="9"/>
  <c r="G60" i="9"/>
  <c r="F60" i="9"/>
  <c r="E60" i="9"/>
  <c r="D60" i="9"/>
  <c r="H59" i="9"/>
  <c r="G59" i="9"/>
  <c r="F59" i="9"/>
  <c r="E59" i="9"/>
  <c r="E126" i="9" s="1"/>
  <c r="D59" i="9"/>
  <c r="H58" i="9"/>
  <c r="G58" i="9"/>
  <c r="F58" i="9"/>
  <c r="E58" i="9"/>
  <c r="D58" i="9"/>
  <c r="H57" i="9"/>
  <c r="G57" i="9"/>
  <c r="F57" i="9"/>
  <c r="E57" i="9"/>
  <c r="D57" i="9"/>
  <c r="H55" i="9"/>
  <c r="H18" i="9" s="1"/>
  <c r="G55" i="9"/>
  <c r="F55" i="9"/>
  <c r="E55" i="9"/>
  <c r="D55" i="9"/>
  <c r="H54" i="9"/>
  <c r="G54" i="9"/>
  <c r="F54" i="9"/>
  <c r="F17" i="9" s="1"/>
  <c r="E54" i="9"/>
  <c r="E17" i="9" s="1"/>
  <c r="D54" i="9"/>
  <c r="H53" i="9"/>
  <c r="G53" i="9"/>
  <c r="F53" i="9"/>
  <c r="F16" i="9" s="1"/>
  <c r="E53" i="9"/>
  <c r="D53" i="9"/>
  <c r="H52" i="9"/>
  <c r="G52" i="9"/>
  <c r="G15" i="9" s="1"/>
  <c r="F52" i="9"/>
  <c r="E52" i="9"/>
  <c r="D52" i="9"/>
  <c r="H51" i="9"/>
  <c r="G51" i="9"/>
  <c r="F51" i="9"/>
  <c r="E51" i="9"/>
  <c r="D51" i="9"/>
  <c r="H50" i="9"/>
  <c r="G50" i="9"/>
  <c r="F50" i="9"/>
  <c r="F13" i="9" s="1"/>
  <c r="E50" i="9"/>
  <c r="E13" i="9" s="1"/>
  <c r="D50" i="9"/>
  <c r="H49" i="9"/>
  <c r="G49" i="9"/>
  <c r="F49" i="9"/>
  <c r="F10" i="9" s="1"/>
  <c r="E49" i="9"/>
  <c r="D49" i="9"/>
  <c r="H48" i="9"/>
  <c r="G48" i="9"/>
  <c r="G9" i="9" s="1"/>
  <c r="F48" i="9"/>
  <c r="E48" i="9"/>
  <c r="D48" i="9"/>
  <c r="H47" i="9"/>
  <c r="H8" i="9" s="1"/>
  <c r="G47" i="9"/>
  <c r="F47" i="9"/>
  <c r="E47" i="9"/>
  <c r="D47" i="9"/>
  <c r="H46" i="9"/>
  <c r="G46" i="9"/>
  <c r="F46" i="9"/>
  <c r="E46" i="9"/>
  <c r="D46" i="9"/>
  <c r="H45" i="9"/>
  <c r="G45" i="9"/>
  <c r="F45" i="9"/>
  <c r="F6" i="9" s="1"/>
  <c r="E45" i="9"/>
  <c r="D45" i="9"/>
  <c r="H44" i="9"/>
  <c r="G44" i="9"/>
  <c r="G5" i="9" s="1"/>
  <c r="F44" i="9"/>
  <c r="E44" i="9"/>
  <c r="D44" i="9"/>
  <c r="H43" i="9"/>
  <c r="G43" i="9"/>
  <c r="F43" i="9"/>
  <c r="E43" i="9"/>
  <c r="D43" i="9"/>
  <c r="H41" i="9"/>
  <c r="G41" i="9"/>
  <c r="F41" i="9"/>
  <c r="E41" i="9"/>
  <c r="D41" i="9"/>
  <c r="H40" i="9"/>
  <c r="H17" i="9" s="1"/>
  <c r="G40" i="9"/>
  <c r="G17" i="9" s="1"/>
  <c r="F40" i="9"/>
  <c r="E40" i="9"/>
  <c r="D40" i="9"/>
  <c r="H39" i="9"/>
  <c r="H16" i="9" s="1"/>
  <c r="G39" i="9"/>
  <c r="F39" i="9"/>
  <c r="E39" i="9"/>
  <c r="D39" i="9"/>
  <c r="H38" i="9"/>
  <c r="G38" i="9"/>
  <c r="F38" i="9"/>
  <c r="E38" i="9"/>
  <c r="E15" i="9" s="1"/>
  <c r="D38" i="9"/>
  <c r="H37" i="9"/>
  <c r="G37" i="9"/>
  <c r="F37" i="9"/>
  <c r="F14" i="9" s="1"/>
  <c r="E37" i="9"/>
  <c r="D37" i="9"/>
  <c r="H36" i="9"/>
  <c r="G36" i="9"/>
  <c r="G13" i="9" s="1"/>
  <c r="F36" i="9"/>
  <c r="E36" i="9"/>
  <c r="D36" i="9"/>
  <c r="H35" i="9"/>
  <c r="G35" i="9"/>
  <c r="F35" i="9"/>
  <c r="E35" i="9"/>
  <c r="D35" i="9"/>
  <c r="H34" i="9"/>
  <c r="G34" i="9"/>
  <c r="F34" i="9"/>
  <c r="E34" i="9"/>
  <c r="D34" i="9"/>
  <c r="H33" i="9"/>
  <c r="G33" i="9"/>
  <c r="G8" i="9" s="1"/>
  <c r="F33" i="9"/>
  <c r="E33" i="9"/>
  <c r="D33" i="9"/>
  <c r="H32" i="9"/>
  <c r="H7" i="9" s="1"/>
  <c r="G32" i="9"/>
  <c r="G7" i="9" s="1"/>
  <c r="F32" i="9"/>
  <c r="E32" i="9"/>
  <c r="D32" i="9"/>
  <c r="H31" i="9"/>
  <c r="G31" i="9"/>
  <c r="F31" i="9"/>
  <c r="E31" i="9"/>
  <c r="E42" i="9" s="1"/>
  <c r="D31" i="9"/>
  <c r="H30" i="9"/>
  <c r="G30" i="9"/>
  <c r="F30" i="9"/>
  <c r="E30" i="9"/>
  <c r="D30" i="9"/>
  <c r="H28" i="9"/>
  <c r="G28" i="9"/>
  <c r="F28" i="9"/>
  <c r="E28" i="9"/>
  <c r="H27" i="9"/>
  <c r="G27" i="9"/>
  <c r="F27" i="9"/>
  <c r="E27" i="9"/>
  <c r="H26" i="9"/>
  <c r="G26" i="9"/>
  <c r="F26" i="9"/>
  <c r="E26" i="9"/>
  <c r="H25" i="9"/>
  <c r="G25" i="9"/>
  <c r="F25" i="9"/>
  <c r="E25" i="9"/>
  <c r="H24" i="9"/>
  <c r="G24" i="9"/>
  <c r="F24" i="9"/>
  <c r="E24" i="9"/>
  <c r="H23" i="9"/>
  <c r="G23" i="9"/>
  <c r="F23" i="9"/>
  <c r="E23" i="9"/>
  <c r="H22" i="9"/>
  <c r="G22" i="9"/>
  <c r="F22" i="9"/>
  <c r="E22" i="9"/>
  <c r="H21" i="9"/>
  <c r="G21" i="9"/>
  <c r="F21" i="9"/>
  <c r="E21" i="9"/>
  <c r="H20" i="9"/>
  <c r="H29" i="9" s="1"/>
  <c r="G20" i="9"/>
  <c r="F20" i="9"/>
  <c r="E20" i="9"/>
  <c r="G16" i="9"/>
  <c r="E14" i="9"/>
  <c r="H12" i="9"/>
  <c r="G12" i="9"/>
  <c r="F12" i="9"/>
  <c r="G11" i="9"/>
  <c r="F11" i="9"/>
  <c r="F5" i="9"/>
  <c r="H4" i="9"/>
  <c r="G4" i="9"/>
  <c r="F4" i="9"/>
  <c r="E4" i="9"/>
  <c r="H368" i="8"/>
  <c r="G368" i="8"/>
  <c r="F368" i="8"/>
  <c r="F369" i="8" s="1"/>
  <c r="E368" i="8"/>
  <c r="D368" i="8"/>
  <c r="H367" i="8"/>
  <c r="G367" i="8"/>
  <c r="F367" i="8"/>
  <c r="E367" i="8"/>
  <c r="D367" i="8"/>
  <c r="H366" i="8"/>
  <c r="H369" i="8" s="1"/>
  <c r="G366" i="8"/>
  <c r="F366" i="8"/>
  <c r="E366" i="8"/>
  <c r="E369" i="8" s="1"/>
  <c r="D366" i="8"/>
  <c r="H365" i="8"/>
  <c r="G365" i="8"/>
  <c r="F365" i="8"/>
  <c r="E365" i="8"/>
  <c r="D365" i="8"/>
  <c r="H363" i="8"/>
  <c r="G363" i="8"/>
  <c r="G364" i="8" s="1"/>
  <c r="F363" i="8"/>
  <c r="E363" i="8"/>
  <c r="D363" i="8"/>
  <c r="H362" i="8"/>
  <c r="H364" i="8" s="1"/>
  <c r="G362" i="8"/>
  <c r="F362" i="8"/>
  <c r="F364" i="8" s="1"/>
  <c r="E362" i="8"/>
  <c r="D362" i="8"/>
  <c r="H361" i="8"/>
  <c r="G361" i="8"/>
  <c r="F361" i="8"/>
  <c r="E361" i="8"/>
  <c r="D361" i="8"/>
  <c r="F360" i="8"/>
  <c r="H359" i="8"/>
  <c r="H360" i="8" s="1"/>
  <c r="G359" i="8"/>
  <c r="G360" i="8" s="1"/>
  <c r="F359" i="8"/>
  <c r="E359" i="8"/>
  <c r="E360" i="8" s="1"/>
  <c r="D359" i="8"/>
  <c r="H358" i="8"/>
  <c r="G358" i="8"/>
  <c r="F358" i="8"/>
  <c r="E358" i="8"/>
  <c r="D358" i="8"/>
  <c r="H356" i="8"/>
  <c r="G356" i="8"/>
  <c r="F356" i="8"/>
  <c r="F357" i="8" s="1"/>
  <c r="E356" i="8"/>
  <c r="D356" i="8"/>
  <c r="H355" i="8"/>
  <c r="G355" i="8"/>
  <c r="G357" i="8" s="1"/>
  <c r="F355" i="8"/>
  <c r="E355" i="8"/>
  <c r="E357" i="8" s="1"/>
  <c r="D355" i="8"/>
  <c r="H354" i="8"/>
  <c r="G354" i="8"/>
  <c r="F354" i="8"/>
  <c r="E354" i="8"/>
  <c r="D354" i="8"/>
  <c r="H352" i="8"/>
  <c r="H353" i="8" s="1"/>
  <c r="G352" i="8"/>
  <c r="G353" i="8" s="1"/>
  <c r="F352" i="8"/>
  <c r="F353" i="8" s="1"/>
  <c r="E352" i="8"/>
  <c r="E353" i="8" s="1"/>
  <c r="D352" i="8"/>
  <c r="H351" i="8"/>
  <c r="G351" i="8"/>
  <c r="F351" i="8"/>
  <c r="E351" i="8"/>
  <c r="D351" i="8"/>
  <c r="H350" i="8"/>
  <c r="H349" i="8"/>
  <c r="G349" i="8"/>
  <c r="F349" i="8"/>
  <c r="E349" i="8"/>
  <c r="E350" i="8" s="1"/>
  <c r="D349" i="8"/>
  <c r="H348" i="8"/>
  <c r="G348" i="8"/>
  <c r="F348" i="8"/>
  <c r="F350" i="8" s="1"/>
  <c r="E348" i="8"/>
  <c r="D348" i="8"/>
  <c r="H347" i="8"/>
  <c r="G347" i="8"/>
  <c r="F347" i="8"/>
  <c r="E347" i="8"/>
  <c r="D347" i="8"/>
  <c r="H346" i="8"/>
  <c r="H345" i="8"/>
  <c r="G345" i="8"/>
  <c r="F345" i="8"/>
  <c r="E345" i="8"/>
  <c r="E346" i="8" s="1"/>
  <c r="D345" i="8"/>
  <c r="H344" i="8"/>
  <c r="G344" i="8"/>
  <c r="F344" i="8"/>
  <c r="F346" i="8" s="1"/>
  <c r="E344" i="8"/>
  <c r="D344" i="8"/>
  <c r="H343" i="8"/>
  <c r="G343" i="8"/>
  <c r="F343" i="8"/>
  <c r="E343" i="8"/>
  <c r="D343" i="8"/>
  <c r="H342" i="8"/>
  <c r="H341" i="8"/>
  <c r="G341" i="8"/>
  <c r="F341" i="8"/>
  <c r="E341" i="8"/>
  <c r="E342" i="8" s="1"/>
  <c r="D341" i="8"/>
  <c r="H340" i="8"/>
  <c r="G340" i="8"/>
  <c r="F340" i="8"/>
  <c r="F342" i="8" s="1"/>
  <c r="E340" i="8"/>
  <c r="D340" i="8"/>
  <c r="H339" i="8"/>
  <c r="G339" i="8"/>
  <c r="F339" i="8"/>
  <c r="E339" i="8"/>
  <c r="D339" i="8"/>
  <c r="H337" i="8"/>
  <c r="G337" i="8"/>
  <c r="F337" i="8"/>
  <c r="E337" i="8"/>
  <c r="D337" i="8"/>
  <c r="H336" i="8"/>
  <c r="G336" i="8"/>
  <c r="F336" i="8"/>
  <c r="E336" i="8"/>
  <c r="D336" i="8"/>
  <c r="H335" i="8"/>
  <c r="G335" i="8"/>
  <c r="F335" i="8"/>
  <c r="E335" i="8"/>
  <c r="D335" i="8"/>
  <c r="H334" i="8"/>
  <c r="G334" i="8"/>
  <c r="F334" i="8"/>
  <c r="E334" i="8"/>
  <c r="D334" i="8"/>
  <c r="H333" i="8"/>
  <c r="G333" i="8"/>
  <c r="F333" i="8"/>
  <c r="E333" i="8"/>
  <c r="D333" i="8"/>
  <c r="H332" i="8"/>
  <c r="G332" i="8"/>
  <c r="F332" i="8"/>
  <c r="E332" i="8"/>
  <c r="D332" i="8"/>
  <c r="H330" i="8"/>
  <c r="G330" i="8"/>
  <c r="G331" i="8" s="1"/>
  <c r="F330" i="8"/>
  <c r="E330" i="8"/>
  <c r="D330" i="8"/>
  <c r="H329" i="8"/>
  <c r="G329" i="8"/>
  <c r="F329" i="8"/>
  <c r="F331" i="8" s="1"/>
  <c r="E329" i="8"/>
  <c r="D329" i="8"/>
  <c r="H328" i="8"/>
  <c r="G328" i="8"/>
  <c r="F328" i="8"/>
  <c r="E328" i="8"/>
  <c r="D328" i="8"/>
  <c r="H326" i="8"/>
  <c r="G326" i="8"/>
  <c r="G327" i="8" s="1"/>
  <c r="F326" i="8"/>
  <c r="E326" i="8"/>
  <c r="D326" i="8"/>
  <c r="H325" i="8"/>
  <c r="G325" i="8"/>
  <c r="F325" i="8"/>
  <c r="F327" i="8" s="1"/>
  <c r="E325" i="8"/>
  <c r="D325" i="8"/>
  <c r="H324" i="8"/>
  <c r="G324" i="8"/>
  <c r="F324" i="8"/>
  <c r="E324" i="8"/>
  <c r="D324" i="8"/>
  <c r="H322" i="8"/>
  <c r="G322" i="8"/>
  <c r="F322" i="8"/>
  <c r="E322" i="8"/>
  <c r="D322" i="8"/>
  <c r="H321" i="8"/>
  <c r="G321" i="8"/>
  <c r="F321" i="8"/>
  <c r="E321" i="8"/>
  <c r="D321" i="8"/>
  <c r="H320" i="8"/>
  <c r="H323" i="8" s="1"/>
  <c r="G320" i="8"/>
  <c r="F320" i="8"/>
  <c r="E320" i="8"/>
  <c r="D320" i="8"/>
  <c r="H319" i="8"/>
  <c r="G319" i="8"/>
  <c r="G323" i="8" s="1"/>
  <c r="F319" i="8"/>
  <c r="E319" i="8"/>
  <c r="D319" i="8"/>
  <c r="H318" i="8"/>
  <c r="G318" i="8"/>
  <c r="F318" i="8"/>
  <c r="E318" i="8"/>
  <c r="D318" i="8"/>
  <c r="H316" i="8"/>
  <c r="G316" i="8"/>
  <c r="F316" i="8"/>
  <c r="F317" i="8" s="1"/>
  <c r="E316" i="8"/>
  <c r="D316" i="8"/>
  <c r="H315" i="8"/>
  <c r="G315" i="8"/>
  <c r="G317" i="8" s="1"/>
  <c r="F315" i="8"/>
  <c r="E315" i="8"/>
  <c r="E317" i="8" s="1"/>
  <c r="D315" i="8"/>
  <c r="H314" i="8"/>
  <c r="G314" i="8"/>
  <c r="F314" i="8"/>
  <c r="E314" i="8"/>
  <c r="D314" i="8"/>
  <c r="H312" i="8"/>
  <c r="G312" i="8"/>
  <c r="F312" i="8"/>
  <c r="E312" i="8"/>
  <c r="D312" i="8"/>
  <c r="H311" i="8"/>
  <c r="G311" i="8"/>
  <c r="F311" i="8"/>
  <c r="E311" i="8"/>
  <c r="D311" i="8"/>
  <c r="H310" i="8"/>
  <c r="G310" i="8"/>
  <c r="F310" i="8"/>
  <c r="E310" i="8"/>
  <c r="D310" i="8"/>
  <c r="H309" i="8"/>
  <c r="G309" i="8"/>
  <c r="F309" i="8"/>
  <c r="E309" i="8"/>
  <c r="D309" i="8"/>
  <c r="H308" i="8"/>
  <c r="G308" i="8"/>
  <c r="F308" i="8"/>
  <c r="E308" i="8"/>
  <c r="D308" i="8"/>
  <c r="H306" i="8"/>
  <c r="H307" i="8" s="1"/>
  <c r="G306" i="8"/>
  <c r="F306" i="8"/>
  <c r="E306" i="8"/>
  <c r="D306" i="8"/>
  <c r="H305" i="8"/>
  <c r="G305" i="8"/>
  <c r="G307" i="8" s="1"/>
  <c r="F305" i="8"/>
  <c r="E305" i="8"/>
  <c r="E307" i="8" s="1"/>
  <c r="D305" i="8"/>
  <c r="H304" i="8"/>
  <c r="G304" i="8"/>
  <c r="F304" i="8"/>
  <c r="E304" i="8"/>
  <c r="D304" i="8"/>
  <c r="H302" i="8"/>
  <c r="G302" i="8"/>
  <c r="F302" i="8"/>
  <c r="E302" i="8"/>
  <c r="D302" i="8"/>
  <c r="H301" i="8"/>
  <c r="G301" i="8"/>
  <c r="F301" i="8"/>
  <c r="E301" i="8"/>
  <c r="D301" i="8"/>
  <c r="H300" i="8"/>
  <c r="G300" i="8"/>
  <c r="F300" i="8"/>
  <c r="E300" i="8"/>
  <c r="E12" i="8" s="1"/>
  <c r="D300" i="8"/>
  <c r="H299" i="8"/>
  <c r="G299" i="8"/>
  <c r="F299" i="8"/>
  <c r="E299" i="8"/>
  <c r="D299" i="8"/>
  <c r="H297" i="8"/>
  <c r="G297" i="8"/>
  <c r="F297" i="8"/>
  <c r="E297" i="8"/>
  <c r="D297" i="8"/>
  <c r="H296" i="8"/>
  <c r="H298" i="8" s="1"/>
  <c r="G296" i="8"/>
  <c r="G298" i="8" s="1"/>
  <c r="F296" i="8"/>
  <c r="E296" i="8"/>
  <c r="D296" i="8"/>
  <c r="H295" i="8"/>
  <c r="G295" i="8"/>
  <c r="F295" i="8"/>
  <c r="E295" i="8"/>
  <c r="D295" i="8"/>
  <c r="H293" i="8"/>
  <c r="G293" i="8"/>
  <c r="F293" i="8"/>
  <c r="E293" i="8"/>
  <c r="D293" i="8"/>
  <c r="H292" i="8"/>
  <c r="G292" i="8"/>
  <c r="F292" i="8"/>
  <c r="E292" i="8"/>
  <c r="D292" i="8"/>
  <c r="H291" i="8"/>
  <c r="G291" i="8"/>
  <c r="F291" i="8"/>
  <c r="E291" i="8"/>
  <c r="D291" i="8"/>
  <c r="H290" i="8"/>
  <c r="G290" i="8"/>
  <c r="F290" i="8"/>
  <c r="E290" i="8"/>
  <c r="D290" i="8"/>
  <c r="H289" i="8"/>
  <c r="G289" i="8"/>
  <c r="F289" i="8"/>
  <c r="E289" i="8"/>
  <c r="D289" i="8"/>
  <c r="H288" i="8"/>
  <c r="G288" i="8"/>
  <c r="F288" i="8"/>
  <c r="E288" i="8"/>
  <c r="D288" i="8"/>
  <c r="H287" i="8"/>
  <c r="G287" i="8"/>
  <c r="F287" i="8"/>
  <c r="E287" i="8"/>
  <c r="D287" i="8"/>
  <c r="H285" i="8"/>
  <c r="G285" i="8"/>
  <c r="F285" i="8"/>
  <c r="E285" i="8"/>
  <c r="D285" i="8"/>
  <c r="H284" i="8"/>
  <c r="G284" i="8"/>
  <c r="F284" i="8"/>
  <c r="E284" i="8"/>
  <c r="D284" i="8"/>
  <c r="H283" i="8"/>
  <c r="G283" i="8"/>
  <c r="F283" i="8"/>
  <c r="E283" i="8"/>
  <c r="D283" i="8"/>
  <c r="H282" i="8"/>
  <c r="G282" i="8"/>
  <c r="F282" i="8"/>
  <c r="E282" i="8"/>
  <c r="D282" i="8"/>
  <c r="H281" i="8"/>
  <c r="G281" i="8"/>
  <c r="F281" i="8"/>
  <c r="E281" i="8"/>
  <c r="D281" i="8"/>
  <c r="H280" i="8"/>
  <c r="H286" i="8" s="1"/>
  <c r="G280" i="8"/>
  <c r="F280" i="8"/>
  <c r="E280" i="8"/>
  <c r="D280" i="8"/>
  <c r="H279" i="8"/>
  <c r="G279" i="8"/>
  <c r="F279" i="8"/>
  <c r="E279" i="8"/>
  <c r="D279" i="8"/>
  <c r="H277" i="8"/>
  <c r="G277" i="8"/>
  <c r="F277" i="8"/>
  <c r="E277" i="8"/>
  <c r="D277" i="8"/>
  <c r="H276" i="8"/>
  <c r="G276" i="8"/>
  <c r="F276" i="8"/>
  <c r="E276" i="8"/>
  <c r="D276" i="8"/>
  <c r="H275" i="8"/>
  <c r="G275" i="8"/>
  <c r="F275" i="8"/>
  <c r="E275" i="8"/>
  <c r="D275" i="8"/>
  <c r="H274" i="8"/>
  <c r="G274" i="8"/>
  <c r="F274" i="8"/>
  <c r="E274" i="8"/>
  <c r="E278" i="8" s="1"/>
  <c r="D274" i="8"/>
  <c r="H273" i="8"/>
  <c r="G273" i="8"/>
  <c r="F273" i="8"/>
  <c r="E273" i="8"/>
  <c r="D273" i="8"/>
  <c r="H271" i="8"/>
  <c r="G271" i="8"/>
  <c r="F271" i="8"/>
  <c r="E271" i="8"/>
  <c r="D271" i="8"/>
  <c r="H270" i="8"/>
  <c r="G270" i="8"/>
  <c r="F270" i="8"/>
  <c r="E270" i="8"/>
  <c r="D270" i="8"/>
  <c r="H269" i="8"/>
  <c r="G269" i="8"/>
  <c r="F269" i="8"/>
  <c r="E269" i="8"/>
  <c r="D269" i="8"/>
  <c r="H268" i="8"/>
  <c r="G268" i="8"/>
  <c r="F268" i="8"/>
  <c r="E268" i="8"/>
  <c r="D268" i="8"/>
  <c r="H267" i="8"/>
  <c r="G267" i="8"/>
  <c r="G272" i="8" s="1"/>
  <c r="F267" i="8"/>
  <c r="E267" i="8"/>
  <c r="D267" i="8"/>
  <c r="H266" i="8"/>
  <c r="G266" i="8"/>
  <c r="F266" i="8"/>
  <c r="E266" i="8"/>
  <c r="D266" i="8"/>
  <c r="H265" i="8"/>
  <c r="G265" i="8"/>
  <c r="F265" i="8"/>
  <c r="E265" i="8"/>
  <c r="D265" i="8"/>
  <c r="H263" i="8"/>
  <c r="G263" i="8"/>
  <c r="F263" i="8"/>
  <c r="E263" i="8"/>
  <c r="D263" i="8"/>
  <c r="H262" i="8"/>
  <c r="G262" i="8"/>
  <c r="F262" i="8"/>
  <c r="E262" i="8"/>
  <c r="D262" i="8"/>
  <c r="H261" i="8"/>
  <c r="G261" i="8"/>
  <c r="F261" i="8"/>
  <c r="E261" i="8"/>
  <c r="D261" i="8"/>
  <c r="H260" i="8"/>
  <c r="G260" i="8"/>
  <c r="F260" i="8"/>
  <c r="E260" i="8"/>
  <c r="D260" i="8"/>
  <c r="H259" i="8"/>
  <c r="G259" i="8"/>
  <c r="F259" i="8"/>
  <c r="E259" i="8"/>
  <c r="D259" i="8"/>
  <c r="H258" i="8"/>
  <c r="G258" i="8"/>
  <c r="G264" i="8" s="1"/>
  <c r="F258" i="8"/>
  <c r="F264" i="8" s="1"/>
  <c r="E258" i="8"/>
  <c r="E264" i="8" s="1"/>
  <c r="D258" i="8"/>
  <c r="H257" i="8"/>
  <c r="G257" i="8"/>
  <c r="F257" i="8"/>
  <c r="E257" i="8"/>
  <c r="D257" i="8"/>
  <c r="H255" i="8"/>
  <c r="G255" i="8"/>
  <c r="F255" i="8"/>
  <c r="E255" i="8"/>
  <c r="D255" i="8"/>
  <c r="H254" i="8"/>
  <c r="G254" i="8"/>
  <c r="F254" i="8"/>
  <c r="E254" i="8"/>
  <c r="D254" i="8"/>
  <c r="H253" i="8"/>
  <c r="G253" i="8"/>
  <c r="F253" i="8"/>
  <c r="E253" i="8"/>
  <c r="D253" i="8"/>
  <c r="H252" i="8"/>
  <c r="G252" i="8"/>
  <c r="F252" i="8"/>
  <c r="E252" i="8"/>
  <c r="D252" i="8"/>
  <c r="H251" i="8"/>
  <c r="G251" i="8"/>
  <c r="F251" i="8"/>
  <c r="E251" i="8"/>
  <c r="D251" i="8"/>
  <c r="H250" i="8"/>
  <c r="G250" i="8"/>
  <c r="G256" i="8" s="1"/>
  <c r="F250" i="8"/>
  <c r="E250" i="8"/>
  <c r="D250" i="8"/>
  <c r="H249" i="8"/>
  <c r="G249" i="8"/>
  <c r="F249" i="8"/>
  <c r="E249" i="8"/>
  <c r="D249" i="8"/>
  <c r="H247" i="8"/>
  <c r="G247" i="8"/>
  <c r="F247" i="8"/>
  <c r="E247" i="8"/>
  <c r="D247" i="8"/>
  <c r="H246" i="8"/>
  <c r="G246" i="8"/>
  <c r="F246" i="8"/>
  <c r="E246" i="8"/>
  <c r="D246" i="8"/>
  <c r="H245" i="8"/>
  <c r="G245" i="8"/>
  <c r="F245" i="8"/>
  <c r="E245" i="8"/>
  <c r="D245" i="8"/>
  <c r="H244" i="8"/>
  <c r="G244" i="8"/>
  <c r="F244" i="8"/>
  <c r="F248" i="8" s="1"/>
  <c r="E244" i="8"/>
  <c r="D244" i="8"/>
  <c r="H243" i="8"/>
  <c r="G243" i="8"/>
  <c r="G248" i="8" s="1"/>
  <c r="F243" i="8"/>
  <c r="E243" i="8"/>
  <c r="D243" i="8"/>
  <c r="H242" i="8"/>
  <c r="G242" i="8"/>
  <c r="F242" i="8"/>
  <c r="E242" i="8"/>
  <c r="D242" i="8"/>
  <c r="H240" i="8"/>
  <c r="G240" i="8"/>
  <c r="F240" i="8"/>
  <c r="E240" i="8"/>
  <c r="D240" i="8"/>
  <c r="H239" i="8"/>
  <c r="G239" i="8"/>
  <c r="F239" i="8"/>
  <c r="E239" i="8"/>
  <c r="D239" i="8"/>
  <c r="H238" i="8"/>
  <c r="G238" i="8"/>
  <c r="F238" i="8"/>
  <c r="E238" i="8"/>
  <c r="D238" i="8"/>
  <c r="H237" i="8"/>
  <c r="G237" i="8"/>
  <c r="F237" i="8"/>
  <c r="E237" i="8"/>
  <c r="D237" i="8"/>
  <c r="H236" i="8"/>
  <c r="G236" i="8"/>
  <c r="F236" i="8"/>
  <c r="E236" i="8"/>
  <c r="D236" i="8"/>
  <c r="H235" i="8"/>
  <c r="G235" i="8"/>
  <c r="F235" i="8"/>
  <c r="E235" i="8"/>
  <c r="D235" i="8"/>
  <c r="H234" i="8"/>
  <c r="G234" i="8"/>
  <c r="F234" i="8"/>
  <c r="E234" i="8"/>
  <c r="D234" i="8"/>
  <c r="H232" i="8"/>
  <c r="G232" i="8"/>
  <c r="F232" i="8"/>
  <c r="E232" i="8"/>
  <c r="E233" i="8" s="1"/>
  <c r="D232" i="8"/>
  <c r="H231" i="8"/>
  <c r="G231" i="8"/>
  <c r="F231" i="8"/>
  <c r="E231" i="8"/>
  <c r="D231" i="8"/>
  <c r="H230" i="8"/>
  <c r="G230" i="8"/>
  <c r="G233" i="8" s="1"/>
  <c r="F230" i="8"/>
  <c r="E230" i="8"/>
  <c r="E11" i="8" s="1"/>
  <c r="D230" i="8"/>
  <c r="H229" i="8"/>
  <c r="G229" i="8"/>
  <c r="F229" i="8"/>
  <c r="E229" i="8"/>
  <c r="D229" i="8"/>
  <c r="H227" i="8"/>
  <c r="G227" i="8"/>
  <c r="F227" i="8"/>
  <c r="E227" i="8"/>
  <c r="D227" i="8"/>
  <c r="H226" i="8"/>
  <c r="G226" i="8"/>
  <c r="F226" i="8"/>
  <c r="E226" i="8"/>
  <c r="D226" i="8"/>
  <c r="H225" i="8"/>
  <c r="G225" i="8"/>
  <c r="F225" i="8"/>
  <c r="E225" i="8"/>
  <c r="D225" i="8"/>
  <c r="H224" i="8"/>
  <c r="G224" i="8"/>
  <c r="G228" i="8" s="1"/>
  <c r="F224" i="8"/>
  <c r="E224" i="8"/>
  <c r="E228" i="8" s="1"/>
  <c r="D224" i="8"/>
  <c r="H223" i="8"/>
  <c r="G223" i="8"/>
  <c r="F223" i="8"/>
  <c r="E223" i="8"/>
  <c r="D223" i="8"/>
  <c r="H221" i="8"/>
  <c r="G221" i="8"/>
  <c r="F221" i="8"/>
  <c r="E221" i="8"/>
  <c r="D221" i="8"/>
  <c r="H220" i="8"/>
  <c r="G220" i="8"/>
  <c r="F220" i="8"/>
  <c r="E220" i="8"/>
  <c r="D220" i="8"/>
  <c r="H219" i="8"/>
  <c r="G219" i="8"/>
  <c r="F219" i="8"/>
  <c r="E219" i="8"/>
  <c r="D219" i="8"/>
  <c r="H218" i="8"/>
  <c r="G218" i="8"/>
  <c r="F218" i="8"/>
  <c r="E218" i="8"/>
  <c r="D218" i="8"/>
  <c r="H217" i="8"/>
  <c r="G217" i="8"/>
  <c r="F217" i="8"/>
  <c r="E217" i="8"/>
  <c r="D217" i="8"/>
  <c r="H216" i="8"/>
  <c r="G216" i="8"/>
  <c r="F216" i="8"/>
  <c r="E216" i="8"/>
  <c r="D216" i="8"/>
  <c r="H215" i="8"/>
  <c r="G215" i="8"/>
  <c r="F215" i="8"/>
  <c r="E215" i="8"/>
  <c r="D215" i="8"/>
  <c r="H213" i="8"/>
  <c r="G213" i="8"/>
  <c r="F213" i="8"/>
  <c r="E213" i="8"/>
  <c r="D213" i="8"/>
  <c r="H212" i="8"/>
  <c r="G212" i="8"/>
  <c r="F212" i="8"/>
  <c r="E212" i="8"/>
  <c r="D212" i="8"/>
  <c r="H211" i="8"/>
  <c r="G211" i="8"/>
  <c r="F211" i="8"/>
  <c r="E211" i="8"/>
  <c r="D211" i="8"/>
  <c r="H210" i="8"/>
  <c r="G210" i="8"/>
  <c r="F210" i="8"/>
  <c r="E210" i="8"/>
  <c r="D210" i="8"/>
  <c r="H209" i="8"/>
  <c r="G209" i="8"/>
  <c r="F209" i="8"/>
  <c r="E209" i="8"/>
  <c r="D209" i="8"/>
  <c r="H208" i="8"/>
  <c r="G208" i="8"/>
  <c r="F208" i="8"/>
  <c r="E208" i="8"/>
  <c r="D208" i="8"/>
  <c r="H207" i="8"/>
  <c r="G207" i="8"/>
  <c r="F207" i="8"/>
  <c r="E207" i="8"/>
  <c r="D207" i="8"/>
  <c r="H205" i="8"/>
  <c r="G205" i="8"/>
  <c r="F205" i="8"/>
  <c r="E205" i="8"/>
  <c r="D205" i="8"/>
  <c r="H204" i="8"/>
  <c r="G204" i="8"/>
  <c r="F204" i="8"/>
  <c r="E204" i="8"/>
  <c r="D204" i="8"/>
  <c r="H203" i="8"/>
  <c r="G203" i="8"/>
  <c r="F203" i="8"/>
  <c r="E203" i="8"/>
  <c r="D203" i="8"/>
  <c r="H202" i="8"/>
  <c r="G202" i="8"/>
  <c r="F202" i="8"/>
  <c r="E202" i="8"/>
  <c r="D202" i="8"/>
  <c r="H201" i="8"/>
  <c r="G201" i="8"/>
  <c r="F201" i="8"/>
  <c r="E201" i="8"/>
  <c r="D201" i="8"/>
  <c r="H200" i="8"/>
  <c r="G200" i="8"/>
  <c r="F200" i="8"/>
  <c r="E200" i="8"/>
  <c r="D200" i="8"/>
  <c r="H199" i="8"/>
  <c r="G199" i="8"/>
  <c r="F199" i="8"/>
  <c r="E199" i="8"/>
  <c r="D199" i="8"/>
  <c r="H198" i="8"/>
  <c r="G198" i="8"/>
  <c r="F198" i="8"/>
  <c r="E198" i="8"/>
  <c r="D198" i="8"/>
  <c r="H196" i="8"/>
  <c r="G196" i="8"/>
  <c r="F196" i="8"/>
  <c r="E196" i="8"/>
  <c r="D196" i="8"/>
  <c r="H195" i="8"/>
  <c r="G195" i="8"/>
  <c r="F195" i="8"/>
  <c r="E195" i="8"/>
  <c r="D195" i="8"/>
  <c r="H194" i="8"/>
  <c r="G194" i="8"/>
  <c r="F194" i="8"/>
  <c r="E194" i="8"/>
  <c r="D194" i="8"/>
  <c r="H193" i="8"/>
  <c r="G193" i="8"/>
  <c r="F193" i="8"/>
  <c r="E193" i="8"/>
  <c r="D193" i="8"/>
  <c r="H192" i="8"/>
  <c r="G192" i="8"/>
  <c r="F192" i="8"/>
  <c r="F197" i="8" s="1"/>
  <c r="E192" i="8"/>
  <c r="D192" i="8"/>
  <c r="H191" i="8"/>
  <c r="G191" i="8"/>
  <c r="F191" i="8"/>
  <c r="E191" i="8"/>
  <c r="D191" i="8"/>
  <c r="H190" i="8"/>
  <c r="G190" i="8"/>
  <c r="F190" i="8"/>
  <c r="E190" i="8"/>
  <c r="E197" i="8" s="1"/>
  <c r="D190" i="8"/>
  <c r="H189" i="8"/>
  <c r="G189" i="8"/>
  <c r="F189" i="8"/>
  <c r="E189" i="8"/>
  <c r="D189" i="8"/>
  <c r="H187" i="8"/>
  <c r="G187" i="8"/>
  <c r="F187" i="8"/>
  <c r="E187" i="8"/>
  <c r="D187" i="8"/>
  <c r="H186" i="8"/>
  <c r="G186" i="8"/>
  <c r="F186" i="8"/>
  <c r="E186" i="8"/>
  <c r="D186" i="8"/>
  <c r="H185" i="8"/>
  <c r="G185" i="8"/>
  <c r="F185" i="8"/>
  <c r="E185" i="8"/>
  <c r="D185" i="8"/>
  <c r="H184" i="8"/>
  <c r="G184" i="8"/>
  <c r="F184" i="8"/>
  <c r="E184" i="8"/>
  <c r="D184" i="8"/>
  <c r="H183" i="8"/>
  <c r="G183" i="8"/>
  <c r="F183" i="8"/>
  <c r="E183" i="8"/>
  <c r="D183" i="8"/>
  <c r="H182" i="8"/>
  <c r="G182" i="8"/>
  <c r="F182" i="8"/>
  <c r="E182" i="8"/>
  <c r="D182" i="8"/>
  <c r="H181" i="8"/>
  <c r="G181" i="8"/>
  <c r="F181" i="8"/>
  <c r="E181" i="8"/>
  <c r="D181" i="8"/>
  <c r="H180" i="8"/>
  <c r="G180" i="8"/>
  <c r="F180" i="8"/>
  <c r="F188" i="8" s="1"/>
  <c r="E180" i="8"/>
  <c r="D180" i="8"/>
  <c r="H179" i="8"/>
  <c r="G179" i="8"/>
  <c r="G188" i="8" s="1"/>
  <c r="F179" i="8"/>
  <c r="E179" i="8"/>
  <c r="D179" i="8"/>
  <c r="H178" i="8"/>
  <c r="G178" i="8"/>
  <c r="F178" i="8"/>
  <c r="E178" i="8"/>
  <c r="D178" i="8"/>
  <c r="H176" i="8"/>
  <c r="G176" i="8"/>
  <c r="F176" i="8"/>
  <c r="E176" i="8"/>
  <c r="D176" i="8"/>
  <c r="H175" i="8"/>
  <c r="G175" i="8"/>
  <c r="F175" i="8"/>
  <c r="E175" i="8"/>
  <c r="D175" i="8"/>
  <c r="H174" i="8"/>
  <c r="G174" i="8"/>
  <c r="F174" i="8"/>
  <c r="E174" i="8"/>
  <c r="D174" i="8"/>
  <c r="H173" i="8"/>
  <c r="G173" i="8"/>
  <c r="F173" i="8"/>
  <c r="E173" i="8"/>
  <c r="D173" i="8"/>
  <c r="H172" i="8"/>
  <c r="G172" i="8"/>
  <c r="F172" i="8"/>
  <c r="E172" i="8"/>
  <c r="D172" i="8"/>
  <c r="H171" i="8"/>
  <c r="G171" i="8"/>
  <c r="F171" i="8"/>
  <c r="E171" i="8"/>
  <c r="D171" i="8"/>
  <c r="H170" i="8"/>
  <c r="G170" i="8"/>
  <c r="F170" i="8"/>
  <c r="E170" i="8"/>
  <c r="D170" i="8"/>
  <c r="H169" i="8"/>
  <c r="G169" i="8"/>
  <c r="F169" i="8"/>
  <c r="E169" i="8"/>
  <c r="D169" i="8"/>
  <c r="H168" i="8"/>
  <c r="G168" i="8"/>
  <c r="F168" i="8"/>
  <c r="E168" i="8"/>
  <c r="D168" i="8"/>
  <c r="H167" i="8"/>
  <c r="G167" i="8"/>
  <c r="F167" i="8"/>
  <c r="E167" i="8"/>
  <c r="D167" i="8"/>
  <c r="H166" i="8"/>
  <c r="G166" i="8"/>
  <c r="F166" i="8"/>
  <c r="E166" i="8"/>
  <c r="D166" i="8"/>
  <c r="H165" i="8"/>
  <c r="G165" i="8"/>
  <c r="F165" i="8"/>
  <c r="E165" i="8"/>
  <c r="D165" i="8"/>
  <c r="H163" i="8"/>
  <c r="G163" i="8"/>
  <c r="F163" i="8"/>
  <c r="E163" i="8"/>
  <c r="D163" i="8"/>
  <c r="H162" i="8"/>
  <c r="G162" i="8"/>
  <c r="F162" i="8"/>
  <c r="E162" i="8"/>
  <c r="D162" i="8"/>
  <c r="H161" i="8"/>
  <c r="G161" i="8"/>
  <c r="F161" i="8"/>
  <c r="E161" i="8"/>
  <c r="D161" i="8"/>
  <c r="H160" i="8"/>
  <c r="G160" i="8"/>
  <c r="F160" i="8"/>
  <c r="E160" i="8"/>
  <c r="D160" i="8"/>
  <c r="H159" i="8"/>
  <c r="G159" i="8"/>
  <c r="F159" i="8"/>
  <c r="E159" i="8"/>
  <c r="D159" i="8"/>
  <c r="H157" i="8"/>
  <c r="G157" i="8"/>
  <c r="F157" i="8"/>
  <c r="E157" i="8"/>
  <c r="D157" i="8"/>
  <c r="H156" i="8"/>
  <c r="H158" i="8" s="1"/>
  <c r="G156" i="8"/>
  <c r="F156" i="8"/>
  <c r="E156" i="8"/>
  <c r="D156" i="8"/>
  <c r="H155" i="8"/>
  <c r="G155" i="8"/>
  <c r="F155" i="8"/>
  <c r="E155" i="8"/>
  <c r="D155" i="8"/>
  <c r="H154" i="8"/>
  <c r="G154" i="8"/>
  <c r="F154" i="8"/>
  <c r="E154" i="8"/>
  <c r="D154" i="8"/>
  <c r="H152" i="8"/>
  <c r="G152" i="8"/>
  <c r="F152" i="8"/>
  <c r="E152" i="8"/>
  <c r="D152" i="8"/>
  <c r="H151" i="8"/>
  <c r="G151" i="8"/>
  <c r="F151" i="8"/>
  <c r="E151" i="8"/>
  <c r="D151" i="8"/>
  <c r="H150" i="8"/>
  <c r="G150" i="8"/>
  <c r="F150" i="8"/>
  <c r="E150" i="8"/>
  <c r="D150" i="8"/>
  <c r="H149" i="8"/>
  <c r="G149" i="8"/>
  <c r="F149" i="8"/>
  <c r="E149" i="8"/>
  <c r="D149" i="8"/>
  <c r="H148" i="8"/>
  <c r="G148" i="8"/>
  <c r="F148" i="8"/>
  <c r="E148" i="8"/>
  <c r="D148" i="8"/>
  <c r="H147" i="8"/>
  <c r="G147" i="8"/>
  <c r="F147" i="8"/>
  <c r="E147" i="8"/>
  <c r="D147" i="8"/>
  <c r="H146" i="8"/>
  <c r="G146" i="8"/>
  <c r="F146" i="8"/>
  <c r="E146" i="8"/>
  <c r="D146" i="8"/>
  <c r="H145" i="8"/>
  <c r="G145" i="8"/>
  <c r="F145" i="8"/>
  <c r="E145" i="8"/>
  <c r="D145" i="8"/>
  <c r="H144" i="8"/>
  <c r="G144" i="8"/>
  <c r="F144" i="8"/>
  <c r="E144" i="8"/>
  <c r="D144" i="8"/>
  <c r="H143" i="8"/>
  <c r="G143" i="8"/>
  <c r="F143" i="8"/>
  <c r="E143" i="8"/>
  <c r="D143" i="8"/>
  <c r="H142" i="8"/>
  <c r="G142" i="8"/>
  <c r="F142" i="8"/>
  <c r="E142" i="8"/>
  <c r="D142" i="8"/>
  <c r="H141" i="8"/>
  <c r="G141" i="8"/>
  <c r="F141" i="8"/>
  <c r="E141" i="8"/>
  <c r="D141" i="8"/>
  <c r="H140" i="8"/>
  <c r="G140" i="8"/>
  <c r="F140" i="8"/>
  <c r="E140" i="8"/>
  <c r="D140" i="8"/>
  <c r="H138" i="8"/>
  <c r="G138" i="8"/>
  <c r="F138" i="8"/>
  <c r="E138" i="8"/>
  <c r="D138" i="8"/>
  <c r="H137" i="8"/>
  <c r="G137" i="8"/>
  <c r="F137" i="8"/>
  <c r="E137" i="8"/>
  <c r="D137" i="8"/>
  <c r="H136" i="8"/>
  <c r="H139" i="8" s="1"/>
  <c r="G136" i="8"/>
  <c r="F136" i="8"/>
  <c r="E136" i="8"/>
  <c r="D136" i="8"/>
  <c r="H135" i="8"/>
  <c r="G135" i="8"/>
  <c r="F135" i="8"/>
  <c r="E135" i="8"/>
  <c r="D135" i="8"/>
  <c r="H134" i="8"/>
  <c r="G134" i="8"/>
  <c r="G139" i="8" s="1"/>
  <c r="F134" i="8"/>
  <c r="E134" i="8"/>
  <c r="D134" i="8"/>
  <c r="H133" i="8"/>
  <c r="G133" i="8"/>
  <c r="F133" i="8"/>
  <c r="E133" i="8"/>
  <c r="D133" i="8"/>
  <c r="H131" i="8"/>
  <c r="G131" i="8"/>
  <c r="F131" i="8"/>
  <c r="E131" i="8"/>
  <c r="D131" i="8"/>
  <c r="H130" i="8"/>
  <c r="G130" i="8"/>
  <c r="F130" i="8"/>
  <c r="E130" i="8"/>
  <c r="D130" i="8"/>
  <c r="H129" i="8"/>
  <c r="G129" i="8"/>
  <c r="G132" i="8" s="1"/>
  <c r="F129" i="8"/>
  <c r="E129" i="8"/>
  <c r="D129" i="8"/>
  <c r="H128" i="8"/>
  <c r="G128" i="8"/>
  <c r="F128" i="8"/>
  <c r="E128" i="8"/>
  <c r="D128" i="8"/>
  <c r="H127" i="8"/>
  <c r="G127" i="8"/>
  <c r="F127" i="8"/>
  <c r="E127" i="8"/>
  <c r="D127" i="8"/>
  <c r="H125" i="8"/>
  <c r="G125" i="8"/>
  <c r="F125" i="8"/>
  <c r="E125" i="8"/>
  <c r="D125" i="8"/>
  <c r="H124" i="8"/>
  <c r="G124" i="8"/>
  <c r="F124" i="8"/>
  <c r="E124" i="8"/>
  <c r="D124" i="8"/>
  <c r="H123" i="8"/>
  <c r="G123" i="8"/>
  <c r="F123" i="8"/>
  <c r="E123" i="8"/>
  <c r="D123" i="8"/>
  <c r="H122" i="8"/>
  <c r="G122" i="8"/>
  <c r="F122" i="8"/>
  <c r="E122" i="8"/>
  <c r="D122" i="8"/>
  <c r="H121" i="8"/>
  <c r="G121" i="8"/>
  <c r="F121" i="8"/>
  <c r="E121" i="8"/>
  <c r="D121" i="8"/>
  <c r="H120" i="8"/>
  <c r="G120" i="8"/>
  <c r="F120" i="8"/>
  <c r="E120" i="8"/>
  <c r="D120" i="8"/>
  <c r="H119" i="8"/>
  <c r="G119" i="8"/>
  <c r="F119" i="8"/>
  <c r="E119" i="8"/>
  <c r="D119" i="8"/>
  <c r="H118" i="8"/>
  <c r="G118" i="8"/>
  <c r="F118" i="8"/>
  <c r="E118" i="8"/>
  <c r="D118" i="8"/>
  <c r="H117" i="8"/>
  <c r="G117" i="8"/>
  <c r="F117" i="8"/>
  <c r="E117" i="8"/>
  <c r="D117" i="8"/>
  <c r="H116" i="8"/>
  <c r="G116" i="8"/>
  <c r="F116" i="8"/>
  <c r="E116" i="8"/>
  <c r="D116" i="8"/>
  <c r="H115" i="8"/>
  <c r="G115" i="8"/>
  <c r="F115" i="8"/>
  <c r="E115" i="8"/>
  <c r="D115" i="8"/>
  <c r="H114" i="8"/>
  <c r="G114" i="8"/>
  <c r="F114" i="8"/>
  <c r="E114" i="8"/>
  <c r="D114" i="8"/>
  <c r="H113" i="8"/>
  <c r="G113" i="8"/>
  <c r="F113" i="8"/>
  <c r="E113" i="8"/>
  <c r="D113" i="8"/>
  <c r="H112" i="8"/>
  <c r="G112" i="8"/>
  <c r="F112" i="8"/>
  <c r="E112" i="8"/>
  <c r="D112" i="8"/>
  <c r="H111" i="8"/>
  <c r="G111" i="8"/>
  <c r="F111" i="8"/>
  <c r="E111" i="8"/>
  <c r="D111" i="8"/>
  <c r="H110" i="8"/>
  <c r="G110" i="8"/>
  <c r="F110" i="8"/>
  <c r="E110" i="8"/>
  <c r="D110" i="8"/>
  <c r="H109" i="8"/>
  <c r="G109" i="8"/>
  <c r="F109" i="8"/>
  <c r="E109" i="8"/>
  <c r="D109" i="8"/>
  <c r="H108" i="8"/>
  <c r="G108" i="8"/>
  <c r="F108" i="8"/>
  <c r="E108" i="8"/>
  <c r="D108" i="8"/>
  <c r="H107" i="8"/>
  <c r="G107" i="8"/>
  <c r="F107" i="8"/>
  <c r="E107" i="8"/>
  <c r="D107" i="8"/>
  <c r="H106" i="8"/>
  <c r="G106" i="8"/>
  <c r="F106" i="8"/>
  <c r="E106" i="8"/>
  <c r="D106" i="8"/>
  <c r="H105" i="8"/>
  <c r="G105" i="8"/>
  <c r="F105" i="8"/>
  <c r="E105" i="8"/>
  <c r="D105" i="8"/>
  <c r="H104" i="8"/>
  <c r="G104" i="8"/>
  <c r="F104" i="8"/>
  <c r="E104" i="8"/>
  <c r="D104" i="8"/>
  <c r="H103" i="8"/>
  <c r="G103" i="8"/>
  <c r="F103" i="8"/>
  <c r="E103" i="8"/>
  <c r="D103" i="8"/>
  <c r="H102" i="8"/>
  <c r="G102" i="8"/>
  <c r="F102" i="8"/>
  <c r="E102" i="8"/>
  <c r="D102" i="8"/>
  <c r="H101" i="8"/>
  <c r="G101" i="8"/>
  <c r="F101" i="8"/>
  <c r="E101" i="8"/>
  <c r="D101" i="8"/>
  <c r="H100" i="8"/>
  <c r="G100" i="8"/>
  <c r="F100" i="8"/>
  <c r="E100" i="8"/>
  <c r="D100" i="8"/>
  <c r="H99" i="8"/>
  <c r="G99" i="8"/>
  <c r="F99" i="8"/>
  <c r="E99" i="8"/>
  <c r="D99" i="8"/>
  <c r="H98" i="8"/>
  <c r="G98" i="8"/>
  <c r="F98" i="8"/>
  <c r="E98" i="8"/>
  <c r="E10" i="8" s="1"/>
  <c r="D98" i="8"/>
  <c r="H97" i="8"/>
  <c r="G97" i="8"/>
  <c r="F97" i="8"/>
  <c r="E97" i="8"/>
  <c r="D97" i="8"/>
  <c r="H96" i="8"/>
  <c r="G96" i="8"/>
  <c r="G8" i="8" s="1"/>
  <c r="F96" i="8"/>
  <c r="E96" i="8"/>
  <c r="D96" i="8"/>
  <c r="H95" i="8"/>
  <c r="G95" i="8"/>
  <c r="F95" i="8"/>
  <c r="E95" i="8"/>
  <c r="D95" i="8"/>
  <c r="H94" i="8"/>
  <c r="G94" i="8"/>
  <c r="F94" i="8"/>
  <c r="E94" i="8"/>
  <c r="E6" i="8" s="1"/>
  <c r="D94" i="8"/>
  <c r="H93" i="8"/>
  <c r="G93" i="8"/>
  <c r="F93" i="8"/>
  <c r="E93" i="8"/>
  <c r="D93" i="8"/>
  <c r="H92" i="8"/>
  <c r="G92" i="8"/>
  <c r="F92" i="8"/>
  <c r="E92" i="8"/>
  <c r="D92" i="8"/>
  <c r="H91" i="8"/>
  <c r="G91" i="8"/>
  <c r="F91" i="8"/>
  <c r="E91" i="8"/>
  <c r="D91" i="8"/>
  <c r="H90" i="8"/>
  <c r="G90" i="8"/>
  <c r="F90" i="8"/>
  <c r="E90" i="8"/>
  <c r="D90" i="8"/>
  <c r="H89" i="8"/>
  <c r="G89" i="8"/>
  <c r="F89" i="8"/>
  <c r="E89" i="8"/>
  <c r="D89" i="8"/>
  <c r="H88" i="8"/>
  <c r="G88" i="8"/>
  <c r="F88" i="8"/>
  <c r="E88" i="8"/>
  <c r="D88" i="8"/>
  <c r="H87" i="8"/>
  <c r="G87" i="8"/>
  <c r="F87" i="8"/>
  <c r="E87" i="8"/>
  <c r="D87" i="8"/>
  <c r="H86" i="8"/>
  <c r="G86" i="8"/>
  <c r="F86" i="8"/>
  <c r="E86" i="8"/>
  <c r="D86" i="8"/>
  <c r="H85" i="8"/>
  <c r="G85" i="8"/>
  <c r="F85" i="8"/>
  <c r="E85" i="8"/>
  <c r="D85" i="8"/>
  <c r="H84" i="8"/>
  <c r="G84" i="8"/>
  <c r="F84" i="8"/>
  <c r="E84" i="8"/>
  <c r="D84" i="8"/>
  <c r="H83" i="8"/>
  <c r="G83" i="8"/>
  <c r="F83" i="8"/>
  <c r="E83" i="8"/>
  <c r="D83" i="8"/>
  <c r="H82" i="8"/>
  <c r="G82" i="8"/>
  <c r="F82" i="8"/>
  <c r="E82" i="8"/>
  <c r="D82" i="8"/>
  <c r="H81" i="8"/>
  <c r="G81" i="8"/>
  <c r="F81" i="8"/>
  <c r="E81" i="8"/>
  <c r="D81" i="8"/>
  <c r="H80" i="8"/>
  <c r="G80" i="8"/>
  <c r="F80" i="8"/>
  <c r="E80" i="8"/>
  <c r="D80" i="8"/>
  <c r="H79" i="8"/>
  <c r="G79" i="8"/>
  <c r="F79" i="8"/>
  <c r="E79" i="8"/>
  <c r="D79" i="8"/>
  <c r="H78" i="8"/>
  <c r="G78" i="8"/>
  <c r="F78" i="8"/>
  <c r="E78" i="8"/>
  <c r="D78" i="8"/>
  <c r="H77" i="8"/>
  <c r="G77" i="8"/>
  <c r="F77" i="8"/>
  <c r="E77" i="8"/>
  <c r="D77" i="8"/>
  <c r="H76" i="8"/>
  <c r="G76" i="8"/>
  <c r="F76" i="8"/>
  <c r="E76" i="8"/>
  <c r="D76" i="8"/>
  <c r="H75" i="8"/>
  <c r="G75" i="8"/>
  <c r="F75" i="8"/>
  <c r="E75" i="8"/>
  <c r="D75" i="8"/>
  <c r="H74" i="8"/>
  <c r="G74" i="8"/>
  <c r="F74" i="8"/>
  <c r="E74" i="8"/>
  <c r="D74" i="8"/>
  <c r="H73" i="8"/>
  <c r="G73" i="8"/>
  <c r="F73" i="8"/>
  <c r="E73" i="8"/>
  <c r="D73" i="8"/>
  <c r="H72" i="8"/>
  <c r="G72" i="8"/>
  <c r="F72" i="8"/>
  <c r="E72" i="8"/>
  <c r="D72" i="8"/>
  <c r="H71" i="8"/>
  <c r="G71" i="8"/>
  <c r="F71" i="8"/>
  <c r="E71" i="8"/>
  <c r="D71" i="8"/>
  <c r="H70" i="8"/>
  <c r="G70" i="8"/>
  <c r="F70" i="8"/>
  <c r="E70" i="8"/>
  <c r="D70" i="8"/>
  <c r="H69" i="8"/>
  <c r="G69" i="8"/>
  <c r="F69" i="8"/>
  <c r="E69" i="8"/>
  <c r="D69" i="8"/>
  <c r="H68" i="8"/>
  <c r="G68" i="8"/>
  <c r="F68" i="8"/>
  <c r="E68" i="8"/>
  <c r="D68" i="8"/>
  <c r="H67" i="8"/>
  <c r="G67" i="8"/>
  <c r="F67" i="8"/>
  <c r="E67" i="8"/>
  <c r="D67" i="8"/>
  <c r="H66" i="8"/>
  <c r="G66" i="8"/>
  <c r="F66" i="8"/>
  <c r="E66" i="8"/>
  <c r="D66" i="8"/>
  <c r="H65" i="8"/>
  <c r="G65" i="8"/>
  <c r="F65" i="8"/>
  <c r="E65" i="8"/>
  <c r="D65" i="8"/>
  <c r="H64" i="8"/>
  <c r="G64" i="8"/>
  <c r="F64" i="8"/>
  <c r="E64" i="8"/>
  <c r="D64" i="8"/>
  <c r="H63" i="8"/>
  <c r="G63" i="8"/>
  <c r="F63" i="8"/>
  <c r="E63" i="8"/>
  <c r="D63" i="8"/>
  <c r="H62" i="8"/>
  <c r="G62" i="8"/>
  <c r="F62" i="8"/>
  <c r="E62" i="8"/>
  <c r="E5" i="8" s="1"/>
  <c r="D62" i="8"/>
  <c r="H61" i="8"/>
  <c r="G61" i="8"/>
  <c r="F61" i="8"/>
  <c r="E61" i="8"/>
  <c r="D61" i="8"/>
  <c r="H60" i="8"/>
  <c r="G60" i="8"/>
  <c r="F60" i="8"/>
  <c r="E60" i="8"/>
  <c r="D60" i="8"/>
  <c r="H59" i="8"/>
  <c r="G59" i="8"/>
  <c r="F59" i="8"/>
  <c r="E59" i="8"/>
  <c r="D59" i="8"/>
  <c r="H58" i="8"/>
  <c r="G58" i="8"/>
  <c r="F58" i="8"/>
  <c r="E58" i="8"/>
  <c r="E126" i="8" s="1"/>
  <c r="D58" i="8"/>
  <c r="H57" i="8"/>
  <c r="G57" i="8"/>
  <c r="F57" i="8"/>
  <c r="E57" i="8"/>
  <c r="D57" i="8"/>
  <c r="H55" i="8"/>
  <c r="G55" i="8"/>
  <c r="F55" i="8"/>
  <c r="E55" i="8"/>
  <c r="D55" i="8"/>
  <c r="H54" i="8"/>
  <c r="G54" i="8"/>
  <c r="F54" i="8"/>
  <c r="E54" i="8"/>
  <c r="D54" i="8"/>
  <c r="H53" i="8"/>
  <c r="G53" i="8"/>
  <c r="F53" i="8"/>
  <c r="E53" i="8"/>
  <c r="D53" i="8"/>
  <c r="H52" i="8"/>
  <c r="G52" i="8"/>
  <c r="F52" i="8"/>
  <c r="E52" i="8"/>
  <c r="D52" i="8"/>
  <c r="H51" i="8"/>
  <c r="G51" i="8"/>
  <c r="F51" i="8"/>
  <c r="E51" i="8"/>
  <c r="D51" i="8"/>
  <c r="H50" i="8"/>
  <c r="G50" i="8"/>
  <c r="F50" i="8"/>
  <c r="E50" i="8"/>
  <c r="D50" i="8"/>
  <c r="H49" i="8"/>
  <c r="G49" i="8"/>
  <c r="F49" i="8"/>
  <c r="E49" i="8"/>
  <c r="D49" i="8"/>
  <c r="H48" i="8"/>
  <c r="G48" i="8"/>
  <c r="F48" i="8"/>
  <c r="E48" i="8"/>
  <c r="D48" i="8"/>
  <c r="H47" i="8"/>
  <c r="G47" i="8"/>
  <c r="F47" i="8"/>
  <c r="E47" i="8"/>
  <c r="D47" i="8"/>
  <c r="H46" i="8"/>
  <c r="H7" i="8" s="1"/>
  <c r="G46" i="8"/>
  <c r="F46" i="8"/>
  <c r="F56" i="8" s="1"/>
  <c r="E46" i="8"/>
  <c r="D46" i="8"/>
  <c r="H45" i="8"/>
  <c r="G45" i="8"/>
  <c r="F45" i="8"/>
  <c r="E45" i="8"/>
  <c r="D45" i="8"/>
  <c r="H44" i="8"/>
  <c r="H56" i="8" s="1"/>
  <c r="G44" i="8"/>
  <c r="G56" i="8" s="1"/>
  <c r="F44" i="8"/>
  <c r="E44" i="8"/>
  <c r="D44" i="8"/>
  <c r="H43" i="8"/>
  <c r="G43" i="8"/>
  <c r="F43" i="8"/>
  <c r="E43" i="8"/>
  <c r="D43" i="8"/>
  <c r="H41" i="8"/>
  <c r="G41" i="8"/>
  <c r="F41" i="8"/>
  <c r="E41" i="8"/>
  <c r="D41" i="8"/>
  <c r="H40" i="8"/>
  <c r="G40" i="8"/>
  <c r="F40" i="8"/>
  <c r="E40" i="8"/>
  <c r="D40" i="8"/>
  <c r="H39" i="8"/>
  <c r="G39" i="8"/>
  <c r="F39" i="8"/>
  <c r="F16" i="8" s="1"/>
  <c r="E39" i="8"/>
  <c r="D39" i="8"/>
  <c r="H38" i="8"/>
  <c r="G38" i="8"/>
  <c r="F38" i="8"/>
  <c r="E38" i="8"/>
  <c r="D38" i="8"/>
  <c r="H37" i="8"/>
  <c r="G37" i="8"/>
  <c r="F37" i="8"/>
  <c r="E37" i="8"/>
  <c r="D37" i="8"/>
  <c r="H36" i="8"/>
  <c r="G36" i="8"/>
  <c r="F36" i="8"/>
  <c r="E36" i="8"/>
  <c r="E13" i="8" s="1"/>
  <c r="D36" i="8"/>
  <c r="H35" i="8"/>
  <c r="H10" i="8" s="1"/>
  <c r="G35" i="8"/>
  <c r="F35" i="8"/>
  <c r="E35" i="8"/>
  <c r="D35" i="8"/>
  <c r="H34" i="8"/>
  <c r="G34" i="8"/>
  <c r="F34" i="8"/>
  <c r="E34" i="8"/>
  <c r="E9" i="8" s="1"/>
  <c r="D34" i="8"/>
  <c r="H33" i="8"/>
  <c r="G33" i="8"/>
  <c r="F33" i="8"/>
  <c r="E33" i="8"/>
  <c r="D33" i="8"/>
  <c r="H32" i="8"/>
  <c r="G32" i="8"/>
  <c r="G7" i="8" s="1"/>
  <c r="F32" i="8"/>
  <c r="E32" i="8"/>
  <c r="D32" i="8"/>
  <c r="H31" i="8"/>
  <c r="H42" i="8" s="1"/>
  <c r="G31" i="8"/>
  <c r="F31" i="8"/>
  <c r="E31" i="8"/>
  <c r="D31" i="8"/>
  <c r="H30" i="8"/>
  <c r="G30" i="8"/>
  <c r="F30" i="8"/>
  <c r="E30" i="8"/>
  <c r="D30" i="8"/>
  <c r="H28" i="8"/>
  <c r="G28" i="8"/>
  <c r="F28" i="8"/>
  <c r="E28" i="8"/>
  <c r="H27" i="8"/>
  <c r="G27" i="8"/>
  <c r="F27" i="8"/>
  <c r="E27" i="8"/>
  <c r="H26" i="8"/>
  <c r="G26" i="8"/>
  <c r="F26" i="8"/>
  <c r="E26" i="8"/>
  <c r="H25" i="8"/>
  <c r="G25" i="8"/>
  <c r="F25" i="8"/>
  <c r="E25" i="8"/>
  <c r="H24" i="8"/>
  <c r="G24" i="8"/>
  <c r="F24" i="8"/>
  <c r="E24" i="8"/>
  <c r="H23" i="8"/>
  <c r="G23" i="8"/>
  <c r="F23" i="8"/>
  <c r="D23" i="8" s="1"/>
  <c r="E23" i="8"/>
  <c r="H22" i="8"/>
  <c r="G22" i="8"/>
  <c r="F22" i="8"/>
  <c r="E22" i="8"/>
  <c r="H21" i="8"/>
  <c r="G21" i="8"/>
  <c r="F21" i="8"/>
  <c r="E21" i="8"/>
  <c r="H20" i="8"/>
  <c r="G20" i="8"/>
  <c r="G29" i="8" s="1"/>
  <c r="F20" i="8"/>
  <c r="E20" i="8"/>
  <c r="H14" i="8"/>
  <c r="H12" i="8"/>
  <c r="H11" i="8"/>
  <c r="F11" i="8"/>
  <c r="F9" i="8"/>
  <c r="H4" i="8"/>
  <c r="G4" i="8"/>
  <c r="F4" i="8"/>
  <c r="E4" i="8"/>
  <c r="H368" i="7"/>
  <c r="G368" i="7"/>
  <c r="F368" i="7"/>
  <c r="E368" i="7"/>
  <c r="E369" i="7" s="1"/>
  <c r="D368" i="7"/>
  <c r="H367" i="7"/>
  <c r="G367" i="7"/>
  <c r="F367" i="7"/>
  <c r="E367" i="7"/>
  <c r="D367" i="7"/>
  <c r="H366" i="7"/>
  <c r="H369" i="7" s="1"/>
  <c r="G366" i="7"/>
  <c r="F366" i="7"/>
  <c r="E366" i="7"/>
  <c r="D366" i="7"/>
  <c r="H365" i="7"/>
  <c r="G365" i="7"/>
  <c r="F365" i="7"/>
  <c r="E365" i="7"/>
  <c r="D365" i="7"/>
  <c r="H363" i="7"/>
  <c r="G363" i="7"/>
  <c r="F363" i="7"/>
  <c r="E363" i="7"/>
  <c r="D363" i="7"/>
  <c r="H362" i="7"/>
  <c r="H364" i="7" s="1"/>
  <c r="G362" i="7"/>
  <c r="G364" i="7" s="1"/>
  <c r="F362" i="7"/>
  <c r="F364" i="7" s="1"/>
  <c r="E362" i="7"/>
  <c r="E364" i="7" s="1"/>
  <c r="D362" i="7"/>
  <c r="H361" i="7"/>
  <c r="G361" i="7"/>
  <c r="F361" i="7"/>
  <c r="E361" i="7"/>
  <c r="D361" i="7"/>
  <c r="F360" i="7"/>
  <c r="H359" i="7"/>
  <c r="H360" i="7" s="1"/>
  <c r="G359" i="7"/>
  <c r="G360" i="7" s="1"/>
  <c r="F359" i="7"/>
  <c r="E359" i="7"/>
  <c r="E360" i="7" s="1"/>
  <c r="D359" i="7"/>
  <c r="H358" i="7"/>
  <c r="G358" i="7"/>
  <c r="F358" i="7"/>
  <c r="E358" i="7"/>
  <c r="D358" i="7"/>
  <c r="H356" i="7"/>
  <c r="G356" i="7"/>
  <c r="F356" i="7"/>
  <c r="E356" i="7"/>
  <c r="D356" i="7"/>
  <c r="H355" i="7"/>
  <c r="H357" i="7" s="1"/>
  <c r="G355" i="7"/>
  <c r="G357" i="7" s="1"/>
  <c r="F355" i="7"/>
  <c r="E355" i="7"/>
  <c r="E357" i="7" s="1"/>
  <c r="D355" i="7"/>
  <c r="H354" i="7"/>
  <c r="G354" i="7"/>
  <c r="F354" i="7"/>
  <c r="E354" i="7"/>
  <c r="D354" i="7"/>
  <c r="H352" i="7"/>
  <c r="H353" i="7" s="1"/>
  <c r="G352" i="7"/>
  <c r="G353" i="7" s="1"/>
  <c r="F352" i="7"/>
  <c r="F353" i="7" s="1"/>
  <c r="E352" i="7"/>
  <c r="E353" i="7" s="1"/>
  <c r="D352" i="7"/>
  <c r="H351" i="7"/>
  <c r="G351" i="7"/>
  <c r="F351" i="7"/>
  <c r="E351" i="7"/>
  <c r="D351" i="7"/>
  <c r="H349" i="7"/>
  <c r="G349" i="7"/>
  <c r="F349" i="7"/>
  <c r="E349" i="7"/>
  <c r="D349" i="7"/>
  <c r="H348" i="7"/>
  <c r="H350" i="7" s="1"/>
  <c r="G348" i="7"/>
  <c r="G350" i="7" s="1"/>
  <c r="F348" i="7"/>
  <c r="E348" i="7"/>
  <c r="E350" i="7" s="1"/>
  <c r="D348" i="7"/>
  <c r="H347" i="7"/>
  <c r="G347" i="7"/>
  <c r="F347" i="7"/>
  <c r="E347" i="7"/>
  <c r="D347" i="7"/>
  <c r="H345" i="7"/>
  <c r="G345" i="7"/>
  <c r="F345" i="7"/>
  <c r="E345" i="7"/>
  <c r="D345" i="7"/>
  <c r="H344" i="7"/>
  <c r="H346" i="7" s="1"/>
  <c r="G344" i="7"/>
  <c r="G346" i="7" s="1"/>
  <c r="F344" i="7"/>
  <c r="E344" i="7"/>
  <c r="D344" i="7"/>
  <c r="H343" i="7"/>
  <c r="G343" i="7"/>
  <c r="F343" i="7"/>
  <c r="E343" i="7"/>
  <c r="D343" i="7"/>
  <c r="H341" i="7"/>
  <c r="G341" i="7"/>
  <c r="F341" i="7"/>
  <c r="E341" i="7"/>
  <c r="D341" i="7"/>
  <c r="H340" i="7"/>
  <c r="H342" i="7" s="1"/>
  <c r="G340" i="7"/>
  <c r="G342" i="7" s="1"/>
  <c r="F340" i="7"/>
  <c r="E340" i="7"/>
  <c r="E342" i="7" s="1"/>
  <c r="D340" i="7"/>
  <c r="H339" i="7"/>
  <c r="G339" i="7"/>
  <c r="F339" i="7"/>
  <c r="E339" i="7"/>
  <c r="D339" i="7"/>
  <c r="H337" i="7"/>
  <c r="G337" i="7"/>
  <c r="F337" i="7"/>
  <c r="E337" i="7"/>
  <c r="D337" i="7"/>
  <c r="H336" i="7"/>
  <c r="G336" i="7"/>
  <c r="F336" i="7"/>
  <c r="E336" i="7"/>
  <c r="D336" i="7"/>
  <c r="H335" i="7"/>
  <c r="G335" i="7"/>
  <c r="F335" i="7"/>
  <c r="E335" i="7"/>
  <c r="D335" i="7"/>
  <c r="H334" i="7"/>
  <c r="H338" i="7" s="1"/>
  <c r="G334" i="7"/>
  <c r="F334" i="7"/>
  <c r="E334" i="7"/>
  <c r="D334" i="7"/>
  <c r="H333" i="7"/>
  <c r="G333" i="7"/>
  <c r="F333" i="7"/>
  <c r="E333" i="7"/>
  <c r="E338" i="7" s="1"/>
  <c r="D333" i="7"/>
  <c r="H332" i="7"/>
  <c r="G332" i="7"/>
  <c r="F332" i="7"/>
  <c r="E332" i="7"/>
  <c r="D332" i="7"/>
  <c r="G331" i="7"/>
  <c r="H330" i="7"/>
  <c r="G330" i="7"/>
  <c r="F330" i="7"/>
  <c r="E330" i="7"/>
  <c r="D330" i="7"/>
  <c r="H329" i="7"/>
  <c r="G329" i="7"/>
  <c r="F329" i="7"/>
  <c r="F331" i="7" s="1"/>
  <c r="E329" i="7"/>
  <c r="E331" i="7" s="1"/>
  <c r="D329" i="7"/>
  <c r="H328" i="7"/>
  <c r="G328" i="7"/>
  <c r="F328" i="7"/>
  <c r="E328" i="7"/>
  <c r="D328" i="7"/>
  <c r="G327" i="7"/>
  <c r="H326" i="7"/>
  <c r="G326" i="7"/>
  <c r="F326" i="7"/>
  <c r="E326" i="7"/>
  <c r="D326" i="7"/>
  <c r="H325" i="7"/>
  <c r="G325" i="7"/>
  <c r="F325" i="7"/>
  <c r="F327" i="7" s="1"/>
  <c r="E325" i="7"/>
  <c r="E327" i="7" s="1"/>
  <c r="D325" i="7"/>
  <c r="H324" i="7"/>
  <c r="G324" i="7"/>
  <c r="F324" i="7"/>
  <c r="E324" i="7"/>
  <c r="D324" i="7"/>
  <c r="H322" i="7"/>
  <c r="G322" i="7"/>
  <c r="F322" i="7"/>
  <c r="E322" i="7"/>
  <c r="D322" i="7"/>
  <c r="H321" i="7"/>
  <c r="G321" i="7"/>
  <c r="F321" i="7"/>
  <c r="E321" i="7"/>
  <c r="D321" i="7"/>
  <c r="H320" i="7"/>
  <c r="G320" i="7"/>
  <c r="F320" i="7"/>
  <c r="E320" i="7"/>
  <c r="D320" i="7"/>
  <c r="H319" i="7"/>
  <c r="G319" i="7"/>
  <c r="F319" i="7"/>
  <c r="E319" i="7"/>
  <c r="D319" i="7"/>
  <c r="H318" i="7"/>
  <c r="G318" i="7"/>
  <c r="F318" i="7"/>
  <c r="E318" i="7"/>
  <c r="D318" i="7"/>
  <c r="H316" i="7"/>
  <c r="G316" i="7"/>
  <c r="F316" i="7"/>
  <c r="E316" i="7"/>
  <c r="E317" i="7" s="1"/>
  <c r="D316" i="7"/>
  <c r="H315" i="7"/>
  <c r="H317" i="7" s="1"/>
  <c r="G315" i="7"/>
  <c r="G317" i="7" s="1"/>
  <c r="F315" i="7"/>
  <c r="E315" i="7"/>
  <c r="D315" i="7"/>
  <c r="H314" i="7"/>
  <c r="G314" i="7"/>
  <c r="F314" i="7"/>
  <c r="E314" i="7"/>
  <c r="D314" i="7"/>
  <c r="H312" i="7"/>
  <c r="G312" i="7"/>
  <c r="F312" i="7"/>
  <c r="E312" i="7"/>
  <c r="D312" i="7"/>
  <c r="H311" i="7"/>
  <c r="G311" i="7"/>
  <c r="F311" i="7"/>
  <c r="E311" i="7"/>
  <c r="D311" i="7"/>
  <c r="H310" i="7"/>
  <c r="G310" i="7"/>
  <c r="F310" i="7"/>
  <c r="E310" i="7"/>
  <c r="D310" i="7"/>
  <c r="H309" i="7"/>
  <c r="G309" i="7"/>
  <c r="F309" i="7"/>
  <c r="E309" i="7"/>
  <c r="D309" i="7"/>
  <c r="H308" i="7"/>
  <c r="G308" i="7"/>
  <c r="F308" i="7"/>
  <c r="E308" i="7"/>
  <c r="D308" i="7"/>
  <c r="H306" i="7"/>
  <c r="G306" i="7"/>
  <c r="F306" i="7"/>
  <c r="E306" i="7"/>
  <c r="D306" i="7"/>
  <c r="H305" i="7"/>
  <c r="G305" i="7"/>
  <c r="G307" i="7" s="1"/>
  <c r="F305" i="7"/>
  <c r="E305" i="7"/>
  <c r="E307" i="7" s="1"/>
  <c r="D305" i="7"/>
  <c r="H304" i="7"/>
  <c r="G304" i="7"/>
  <c r="F304" i="7"/>
  <c r="E304" i="7"/>
  <c r="D304" i="7"/>
  <c r="H302" i="7"/>
  <c r="G302" i="7"/>
  <c r="F302" i="7"/>
  <c r="E302" i="7"/>
  <c r="D302" i="7"/>
  <c r="H301" i="7"/>
  <c r="G301" i="7"/>
  <c r="F301" i="7"/>
  <c r="E301" i="7"/>
  <c r="D301" i="7"/>
  <c r="H300" i="7"/>
  <c r="G300" i="7"/>
  <c r="G303" i="7" s="1"/>
  <c r="F300" i="7"/>
  <c r="E300" i="7"/>
  <c r="D300" i="7"/>
  <c r="H299" i="7"/>
  <c r="G299" i="7"/>
  <c r="F299" i="7"/>
  <c r="E299" i="7"/>
  <c r="D299" i="7"/>
  <c r="H297" i="7"/>
  <c r="G297" i="7"/>
  <c r="F297" i="7"/>
  <c r="E297" i="7"/>
  <c r="D297" i="7"/>
  <c r="H296" i="7"/>
  <c r="H298" i="7" s="1"/>
  <c r="G296" i="7"/>
  <c r="F296" i="7"/>
  <c r="F298" i="7" s="1"/>
  <c r="E296" i="7"/>
  <c r="E298" i="7" s="1"/>
  <c r="D296" i="7"/>
  <c r="H295" i="7"/>
  <c r="G295" i="7"/>
  <c r="F295" i="7"/>
  <c r="E295" i="7"/>
  <c r="D295" i="7"/>
  <c r="H293" i="7"/>
  <c r="G293" i="7"/>
  <c r="F293" i="7"/>
  <c r="E293" i="7"/>
  <c r="D293" i="7"/>
  <c r="H292" i="7"/>
  <c r="G292" i="7"/>
  <c r="F292" i="7"/>
  <c r="E292" i="7"/>
  <c r="D292" i="7"/>
  <c r="H291" i="7"/>
  <c r="G291" i="7"/>
  <c r="F291" i="7"/>
  <c r="E291" i="7"/>
  <c r="D291" i="7"/>
  <c r="H290" i="7"/>
  <c r="G290" i="7"/>
  <c r="F290" i="7"/>
  <c r="E290" i="7"/>
  <c r="D290" i="7"/>
  <c r="H289" i="7"/>
  <c r="G289" i="7"/>
  <c r="F289" i="7"/>
  <c r="E289" i="7"/>
  <c r="D289" i="7"/>
  <c r="H288" i="7"/>
  <c r="G288" i="7"/>
  <c r="F288" i="7"/>
  <c r="E288" i="7"/>
  <c r="D288" i="7"/>
  <c r="H287" i="7"/>
  <c r="G287" i="7"/>
  <c r="F287" i="7"/>
  <c r="E287" i="7"/>
  <c r="D287" i="7"/>
  <c r="H285" i="7"/>
  <c r="G285" i="7"/>
  <c r="F285" i="7"/>
  <c r="E285" i="7"/>
  <c r="D285" i="7"/>
  <c r="H284" i="7"/>
  <c r="G284" i="7"/>
  <c r="F284" i="7"/>
  <c r="E284" i="7"/>
  <c r="D284" i="7"/>
  <c r="H283" i="7"/>
  <c r="G283" i="7"/>
  <c r="F283" i="7"/>
  <c r="E283" i="7"/>
  <c r="D283" i="7"/>
  <c r="H282" i="7"/>
  <c r="G282" i="7"/>
  <c r="F282" i="7"/>
  <c r="E282" i="7"/>
  <c r="D282" i="7"/>
  <c r="H281" i="7"/>
  <c r="G281" i="7"/>
  <c r="F281" i="7"/>
  <c r="E281" i="7"/>
  <c r="D281" i="7"/>
  <c r="H280" i="7"/>
  <c r="H286" i="7" s="1"/>
  <c r="G280" i="7"/>
  <c r="G286" i="7" s="1"/>
  <c r="F280" i="7"/>
  <c r="E280" i="7"/>
  <c r="D280" i="7"/>
  <c r="H279" i="7"/>
  <c r="G279" i="7"/>
  <c r="F279" i="7"/>
  <c r="E279" i="7"/>
  <c r="D279" i="7"/>
  <c r="H277" i="7"/>
  <c r="G277" i="7"/>
  <c r="F277" i="7"/>
  <c r="E277" i="7"/>
  <c r="D277" i="7"/>
  <c r="H276" i="7"/>
  <c r="G276" i="7"/>
  <c r="F276" i="7"/>
  <c r="E276" i="7"/>
  <c r="D276" i="7"/>
  <c r="H275" i="7"/>
  <c r="G275" i="7"/>
  <c r="F275" i="7"/>
  <c r="E275" i="7"/>
  <c r="D275" i="7"/>
  <c r="H274" i="7"/>
  <c r="H278" i="7" s="1"/>
  <c r="G274" i="7"/>
  <c r="F274" i="7"/>
  <c r="E274" i="7"/>
  <c r="D274" i="7"/>
  <c r="H273" i="7"/>
  <c r="G273" i="7"/>
  <c r="F273" i="7"/>
  <c r="E273" i="7"/>
  <c r="D273" i="7"/>
  <c r="H271" i="7"/>
  <c r="G271" i="7"/>
  <c r="F271" i="7"/>
  <c r="E271" i="7"/>
  <c r="D271" i="7"/>
  <c r="H270" i="7"/>
  <c r="G270" i="7"/>
  <c r="F270" i="7"/>
  <c r="E270" i="7"/>
  <c r="D270" i="7"/>
  <c r="H269" i="7"/>
  <c r="G269" i="7"/>
  <c r="F269" i="7"/>
  <c r="E269" i="7"/>
  <c r="D269" i="7"/>
  <c r="H268" i="7"/>
  <c r="G268" i="7"/>
  <c r="F268" i="7"/>
  <c r="E268" i="7"/>
  <c r="D268" i="7"/>
  <c r="H267" i="7"/>
  <c r="G267" i="7"/>
  <c r="F267" i="7"/>
  <c r="E267" i="7"/>
  <c r="D267" i="7"/>
  <c r="H266" i="7"/>
  <c r="G266" i="7"/>
  <c r="F266" i="7"/>
  <c r="E266" i="7"/>
  <c r="D266" i="7"/>
  <c r="H265" i="7"/>
  <c r="G265" i="7"/>
  <c r="F265" i="7"/>
  <c r="E265" i="7"/>
  <c r="D265" i="7"/>
  <c r="H263" i="7"/>
  <c r="G263" i="7"/>
  <c r="F263" i="7"/>
  <c r="E263" i="7"/>
  <c r="D263" i="7"/>
  <c r="H262" i="7"/>
  <c r="G262" i="7"/>
  <c r="F262" i="7"/>
  <c r="E262" i="7"/>
  <c r="D262" i="7"/>
  <c r="H261" i="7"/>
  <c r="G261" i="7"/>
  <c r="F261" i="7"/>
  <c r="E261" i="7"/>
  <c r="D261" i="7"/>
  <c r="H260" i="7"/>
  <c r="G260" i="7"/>
  <c r="F260" i="7"/>
  <c r="E260" i="7"/>
  <c r="D260" i="7"/>
  <c r="H259" i="7"/>
  <c r="G259" i="7"/>
  <c r="F259" i="7"/>
  <c r="E259" i="7"/>
  <c r="D259" i="7"/>
  <c r="H258" i="7"/>
  <c r="G258" i="7"/>
  <c r="F258" i="7"/>
  <c r="E258" i="7"/>
  <c r="D258" i="7"/>
  <c r="H257" i="7"/>
  <c r="G257" i="7"/>
  <c r="F257" i="7"/>
  <c r="E257" i="7"/>
  <c r="D257" i="7"/>
  <c r="H255" i="7"/>
  <c r="G255" i="7"/>
  <c r="F255" i="7"/>
  <c r="E255" i="7"/>
  <c r="D255" i="7"/>
  <c r="H254" i="7"/>
  <c r="G254" i="7"/>
  <c r="F254" i="7"/>
  <c r="E254" i="7"/>
  <c r="D254" i="7"/>
  <c r="H253" i="7"/>
  <c r="G253" i="7"/>
  <c r="F253" i="7"/>
  <c r="E253" i="7"/>
  <c r="D253" i="7"/>
  <c r="H252" i="7"/>
  <c r="G252" i="7"/>
  <c r="F252" i="7"/>
  <c r="E252" i="7"/>
  <c r="D252" i="7"/>
  <c r="H251" i="7"/>
  <c r="G251" i="7"/>
  <c r="F251" i="7"/>
  <c r="E251" i="7"/>
  <c r="D251" i="7"/>
  <c r="H250" i="7"/>
  <c r="G250" i="7"/>
  <c r="F250" i="7"/>
  <c r="E250" i="7"/>
  <c r="D250" i="7"/>
  <c r="H249" i="7"/>
  <c r="G249" i="7"/>
  <c r="F249" i="7"/>
  <c r="E249" i="7"/>
  <c r="D249" i="7"/>
  <c r="H247" i="7"/>
  <c r="G247" i="7"/>
  <c r="F247" i="7"/>
  <c r="E247" i="7"/>
  <c r="D247" i="7"/>
  <c r="H246" i="7"/>
  <c r="G246" i="7"/>
  <c r="F246" i="7"/>
  <c r="E246" i="7"/>
  <c r="D246" i="7"/>
  <c r="H245" i="7"/>
  <c r="G245" i="7"/>
  <c r="F245" i="7"/>
  <c r="E245" i="7"/>
  <c r="D245" i="7"/>
  <c r="H244" i="7"/>
  <c r="G244" i="7"/>
  <c r="F244" i="7"/>
  <c r="F248" i="7" s="1"/>
  <c r="E244" i="7"/>
  <c r="D244" i="7"/>
  <c r="H243" i="7"/>
  <c r="G243" i="7"/>
  <c r="G248" i="7" s="1"/>
  <c r="F243" i="7"/>
  <c r="E243" i="7"/>
  <c r="D243" i="7"/>
  <c r="H242" i="7"/>
  <c r="G242" i="7"/>
  <c r="F242" i="7"/>
  <c r="E242" i="7"/>
  <c r="D242" i="7"/>
  <c r="H240" i="7"/>
  <c r="G240" i="7"/>
  <c r="F240" i="7"/>
  <c r="E240" i="7"/>
  <c r="D240" i="7"/>
  <c r="H239" i="7"/>
  <c r="G239" i="7"/>
  <c r="F239" i="7"/>
  <c r="E239" i="7"/>
  <c r="D239" i="7"/>
  <c r="H238" i="7"/>
  <c r="G238" i="7"/>
  <c r="F238" i="7"/>
  <c r="E238" i="7"/>
  <c r="D238" i="7"/>
  <c r="H237" i="7"/>
  <c r="G237" i="7"/>
  <c r="F237" i="7"/>
  <c r="E237" i="7"/>
  <c r="D237" i="7"/>
  <c r="H236" i="7"/>
  <c r="G236" i="7"/>
  <c r="F236" i="7"/>
  <c r="E236" i="7"/>
  <c r="D236" i="7"/>
  <c r="H235" i="7"/>
  <c r="G235" i="7"/>
  <c r="F235" i="7"/>
  <c r="E235" i="7"/>
  <c r="D235" i="7"/>
  <c r="H234" i="7"/>
  <c r="G234" i="7"/>
  <c r="F234" i="7"/>
  <c r="E234" i="7"/>
  <c r="D234" i="7"/>
  <c r="H232" i="7"/>
  <c r="G232" i="7"/>
  <c r="F232" i="7"/>
  <c r="E232" i="7"/>
  <c r="E233" i="7" s="1"/>
  <c r="D232" i="7"/>
  <c r="H231" i="7"/>
  <c r="G231" i="7"/>
  <c r="F231" i="7"/>
  <c r="E231" i="7"/>
  <c r="D231" i="7"/>
  <c r="H230" i="7"/>
  <c r="G230" i="7"/>
  <c r="G11" i="7" s="1"/>
  <c r="F230" i="7"/>
  <c r="F11" i="7" s="1"/>
  <c r="E230" i="7"/>
  <c r="D230" i="7"/>
  <c r="H229" i="7"/>
  <c r="G229" i="7"/>
  <c r="F229" i="7"/>
  <c r="E229" i="7"/>
  <c r="D229" i="7"/>
  <c r="H227" i="7"/>
  <c r="G227" i="7"/>
  <c r="F227" i="7"/>
  <c r="E227" i="7"/>
  <c r="D227" i="7"/>
  <c r="H226" i="7"/>
  <c r="G226" i="7"/>
  <c r="F226" i="7"/>
  <c r="E226" i="7"/>
  <c r="D226" i="7"/>
  <c r="H225" i="7"/>
  <c r="G225" i="7"/>
  <c r="F225" i="7"/>
  <c r="E225" i="7"/>
  <c r="D225" i="7"/>
  <c r="H224" i="7"/>
  <c r="G224" i="7"/>
  <c r="F224" i="7"/>
  <c r="E224" i="7"/>
  <c r="D224" i="7"/>
  <c r="H223" i="7"/>
  <c r="G223" i="7"/>
  <c r="F223" i="7"/>
  <c r="E223" i="7"/>
  <c r="D223" i="7"/>
  <c r="H221" i="7"/>
  <c r="G221" i="7"/>
  <c r="F221" i="7"/>
  <c r="E221" i="7"/>
  <c r="D221" i="7"/>
  <c r="H220" i="7"/>
  <c r="G220" i="7"/>
  <c r="F220" i="7"/>
  <c r="E220" i="7"/>
  <c r="D220" i="7"/>
  <c r="H219" i="7"/>
  <c r="G219" i="7"/>
  <c r="F219" i="7"/>
  <c r="E219" i="7"/>
  <c r="D219" i="7"/>
  <c r="H218" i="7"/>
  <c r="G218" i="7"/>
  <c r="F218" i="7"/>
  <c r="E218" i="7"/>
  <c r="D218" i="7"/>
  <c r="H217" i="7"/>
  <c r="G217" i="7"/>
  <c r="F217" i="7"/>
  <c r="E217" i="7"/>
  <c r="D217" i="7"/>
  <c r="H216" i="7"/>
  <c r="H222" i="7" s="1"/>
  <c r="G216" i="7"/>
  <c r="F216" i="7"/>
  <c r="E216" i="7"/>
  <c r="D216" i="7"/>
  <c r="H215" i="7"/>
  <c r="G215" i="7"/>
  <c r="F215" i="7"/>
  <c r="E215" i="7"/>
  <c r="D215" i="7"/>
  <c r="H213" i="7"/>
  <c r="G213" i="7"/>
  <c r="F213" i="7"/>
  <c r="E213" i="7"/>
  <c r="D213" i="7"/>
  <c r="H212" i="7"/>
  <c r="G212" i="7"/>
  <c r="F212" i="7"/>
  <c r="E212" i="7"/>
  <c r="D212" i="7"/>
  <c r="H211" i="7"/>
  <c r="G211" i="7"/>
  <c r="F211" i="7"/>
  <c r="E211" i="7"/>
  <c r="D211" i="7"/>
  <c r="H210" i="7"/>
  <c r="G210" i="7"/>
  <c r="F210" i="7"/>
  <c r="E210" i="7"/>
  <c r="D210" i="7"/>
  <c r="H209" i="7"/>
  <c r="G209" i="7"/>
  <c r="F209" i="7"/>
  <c r="E209" i="7"/>
  <c r="D209" i="7"/>
  <c r="H208" i="7"/>
  <c r="G208" i="7"/>
  <c r="F208" i="7"/>
  <c r="E208" i="7"/>
  <c r="D208" i="7"/>
  <c r="H207" i="7"/>
  <c r="G207" i="7"/>
  <c r="F207" i="7"/>
  <c r="E207" i="7"/>
  <c r="D207" i="7"/>
  <c r="H205" i="7"/>
  <c r="G205" i="7"/>
  <c r="F205" i="7"/>
  <c r="E205" i="7"/>
  <c r="D205" i="7"/>
  <c r="H204" i="7"/>
  <c r="G204" i="7"/>
  <c r="F204" i="7"/>
  <c r="E204" i="7"/>
  <c r="D204" i="7"/>
  <c r="H203" i="7"/>
  <c r="G203" i="7"/>
  <c r="F203" i="7"/>
  <c r="E203" i="7"/>
  <c r="D203" i="7"/>
  <c r="H202" i="7"/>
  <c r="G202" i="7"/>
  <c r="F202" i="7"/>
  <c r="E202" i="7"/>
  <c r="D202" i="7"/>
  <c r="H201" i="7"/>
  <c r="G201" i="7"/>
  <c r="F201" i="7"/>
  <c r="E201" i="7"/>
  <c r="D201" i="7"/>
  <c r="H200" i="7"/>
  <c r="G200" i="7"/>
  <c r="F200" i="7"/>
  <c r="E200" i="7"/>
  <c r="D200" i="7"/>
  <c r="H199" i="7"/>
  <c r="H206" i="7" s="1"/>
  <c r="G199" i="7"/>
  <c r="F199" i="7"/>
  <c r="E199" i="7"/>
  <c r="D199" i="7"/>
  <c r="H198" i="7"/>
  <c r="G198" i="7"/>
  <c r="F198" i="7"/>
  <c r="E198" i="7"/>
  <c r="D198" i="7"/>
  <c r="H196" i="7"/>
  <c r="G196" i="7"/>
  <c r="F196" i="7"/>
  <c r="E196" i="7"/>
  <c r="D196" i="7"/>
  <c r="H195" i="7"/>
  <c r="G195" i="7"/>
  <c r="F195" i="7"/>
  <c r="E195" i="7"/>
  <c r="D195" i="7"/>
  <c r="H194" i="7"/>
  <c r="G194" i="7"/>
  <c r="F194" i="7"/>
  <c r="E194" i="7"/>
  <c r="D194" i="7"/>
  <c r="H193" i="7"/>
  <c r="G193" i="7"/>
  <c r="F193" i="7"/>
  <c r="E193" i="7"/>
  <c r="D193" i="7"/>
  <c r="H192" i="7"/>
  <c r="G192" i="7"/>
  <c r="F192" i="7"/>
  <c r="E192" i="7"/>
  <c r="D192" i="7"/>
  <c r="H191" i="7"/>
  <c r="G191" i="7"/>
  <c r="F191" i="7"/>
  <c r="E191" i="7"/>
  <c r="D191" i="7"/>
  <c r="H190" i="7"/>
  <c r="G190" i="7"/>
  <c r="F190" i="7"/>
  <c r="E190" i="7"/>
  <c r="E197" i="7" s="1"/>
  <c r="D190" i="7"/>
  <c r="H189" i="7"/>
  <c r="G189" i="7"/>
  <c r="F189" i="7"/>
  <c r="E189" i="7"/>
  <c r="D189" i="7"/>
  <c r="H187" i="7"/>
  <c r="G187" i="7"/>
  <c r="F187" i="7"/>
  <c r="E187" i="7"/>
  <c r="D187" i="7"/>
  <c r="H186" i="7"/>
  <c r="G186" i="7"/>
  <c r="F186" i="7"/>
  <c r="E186" i="7"/>
  <c r="D186" i="7"/>
  <c r="H185" i="7"/>
  <c r="G185" i="7"/>
  <c r="F185" i="7"/>
  <c r="E185" i="7"/>
  <c r="D185" i="7"/>
  <c r="H184" i="7"/>
  <c r="G184" i="7"/>
  <c r="F184" i="7"/>
  <c r="E184" i="7"/>
  <c r="D184" i="7"/>
  <c r="H183" i="7"/>
  <c r="G183" i="7"/>
  <c r="F183" i="7"/>
  <c r="E183" i="7"/>
  <c r="D183" i="7"/>
  <c r="H182" i="7"/>
  <c r="G182" i="7"/>
  <c r="F182" i="7"/>
  <c r="E182" i="7"/>
  <c r="D182" i="7"/>
  <c r="H181" i="7"/>
  <c r="G181" i="7"/>
  <c r="F181" i="7"/>
  <c r="E181" i="7"/>
  <c r="D181" i="7"/>
  <c r="H180" i="7"/>
  <c r="G180" i="7"/>
  <c r="F180" i="7"/>
  <c r="F188" i="7" s="1"/>
  <c r="E180" i="7"/>
  <c r="D180" i="7"/>
  <c r="H179" i="7"/>
  <c r="G179" i="7"/>
  <c r="G188" i="7" s="1"/>
  <c r="F179" i="7"/>
  <c r="E179" i="7"/>
  <c r="D179" i="7"/>
  <c r="H178" i="7"/>
  <c r="G178" i="7"/>
  <c r="F178" i="7"/>
  <c r="E178" i="7"/>
  <c r="D178" i="7"/>
  <c r="H176" i="7"/>
  <c r="G176" i="7"/>
  <c r="F176" i="7"/>
  <c r="E176" i="7"/>
  <c r="D176" i="7"/>
  <c r="H175" i="7"/>
  <c r="G175" i="7"/>
  <c r="F175" i="7"/>
  <c r="E175" i="7"/>
  <c r="D175" i="7"/>
  <c r="H174" i="7"/>
  <c r="G174" i="7"/>
  <c r="F174" i="7"/>
  <c r="E174" i="7"/>
  <c r="D174" i="7"/>
  <c r="H173" i="7"/>
  <c r="G173" i="7"/>
  <c r="F173" i="7"/>
  <c r="E173" i="7"/>
  <c r="E15" i="7" s="1"/>
  <c r="D173" i="7"/>
  <c r="H172" i="7"/>
  <c r="G172" i="7"/>
  <c r="F172" i="7"/>
  <c r="E172" i="7"/>
  <c r="D172" i="7"/>
  <c r="H171" i="7"/>
  <c r="G171" i="7"/>
  <c r="F171" i="7"/>
  <c r="E171" i="7"/>
  <c r="D171" i="7"/>
  <c r="H170" i="7"/>
  <c r="G170" i="7"/>
  <c r="F170" i="7"/>
  <c r="E170" i="7"/>
  <c r="D170" i="7"/>
  <c r="H169" i="7"/>
  <c r="G169" i="7"/>
  <c r="F169" i="7"/>
  <c r="E169" i="7"/>
  <c r="E9" i="7" s="1"/>
  <c r="D169" i="7"/>
  <c r="H168" i="7"/>
  <c r="G168" i="7"/>
  <c r="F168" i="7"/>
  <c r="E168" i="7"/>
  <c r="D168" i="7"/>
  <c r="H167" i="7"/>
  <c r="G167" i="7"/>
  <c r="G177" i="7" s="1"/>
  <c r="F167" i="7"/>
  <c r="E167" i="7"/>
  <c r="D167" i="7"/>
  <c r="H166" i="7"/>
  <c r="H177" i="7" s="1"/>
  <c r="G166" i="7"/>
  <c r="F166" i="7"/>
  <c r="E166" i="7"/>
  <c r="E177" i="7" s="1"/>
  <c r="D166" i="7"/>
  <c r="H165" i="7"/>
  <c r="G165" i="7"/>
  <c r="F165" i="7"/>
  <c r="E165" i="7"/>
  <c r="D165" i="7"/>
  <c r="H163" i="7"/>
  <c r="G163" i="7"/>
  <c r="F163" i="7"/>
  <c r="E163" i="7"/>
  <c r="D163" i="7"/>
  <c r="H162" i="7"/>
  <c r="G162" i="7"/>
  <c r="F162" i="7"/>
  <c r="E162" i="7"/>
  <c r="D162" i="7"/>
  <c r="H161" i="7"/>
  <c r="G161" i="7"/>
  <c r="F161" i="7"/>
  <c r="E161" i="7"/>
  <c r="D161" i="7"/>
  <c r="H160" i="7"/>
  <c r="G160" i="7"/>
  <c r="F160" i="7"/>
  <c r="E160" i="7"/>
  <c r="E164" i="7" s="1"/>
  <c r="D160" i="7"/>
  <c r="H159" i="7"/>
  <c r="G159" i="7"/>
  <c r="F159" i="7"/>
  <c r="E159" i="7"/>
  <c r="D159" i="7"/>
  <c r="H157" i="7"/>
  <c r="H158" i="7" s="1"/>
  <c r="G157" i="7"/>
  <c r="F157" i="7"/>
  <c r="E157" i="7"/>
  <c r="D157" i="7"/>
  <c r="H156" i="7"/>
  <c r="G156" i="7"/>
  <c r="F156" i="7"/>
  <c r="E156" i="7"/>
  <c r="D156" i="7"/>
  <c r="H155" i="7"/>
  <c r="G155" i="7"/>
  <c r="G158" i="7" s="1"/>
  <c r="F155" i="7"/>
  <c r="E155" i="7"/>
  <c r="D155" i="7"/>
  <c r="H154" i="7"/>
  <c r="G154" i="7"/>
  <c r="F154" i="7"/>
  <c r="E154" i="7"/>
  <c r="D154" i="7"/>
  <c r="H152" i="7"/>
  <c r="G152" i="7"/>
  <c r="F152" i="7"/>
  <c r="E152" i="7"/>
  <c r="D152" i="7"/>
  <c r="H151" i="7"/>
  <c r="G151" i="7"/>
  <c r="F151" i="7"/>
  <c r="E151" i="7"/>
  <c r="D151" i="7"/>
  <c r="H150" i="7"/>
  <c r="G150" i="7"/>
  <c r="F150" i="7"/>
  <c r="E150" i="7"/>
  <c r="D150" i="7"/>
  <c r="H149" i="7"/>
  <c r="G149" i="7"/>
  <c r="F149" i="7"/>
  <c r="E149" i="7"/>
  <c r="D149" i="7"/>
  <c r="H148" i="7"/>
  <c r="G148" i="7"/>
  <c r="F148" i="7"/>
  <c r="E148" i="7"/>
  <c r="D148" i="7"/>
  <c r="H147" i="7"/>
  <c r="G147" i="7"/>
  <c r="F147" i="7"/>
  <c r="E147" i="7"/>
  <c r="D147" i="7"/>
  <c r="H146" i="7"/>
  <c r="G146" i="7"/>
  <c r="F146" i="7"/>
  <c r="E146" i="7"/>
  <c r="D146" i="7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H135" i="7"/>
  <c r="G135" i="7"/>
  <c r="F135" i="7"/>
  <c r="E135" i="7"/>
  <c r="D135" i="7"/>
  <c r="H134" i="7"/>
  <c r="G134" i="7"/>
  <c r="F134" i="7"/>
  <c r="E134" i="7"/>
  <c r="D134" i="7"/>
  <c r="H133" i="7"/>
  <c r="G133" i="7"/>
  <c r="F133" i="7"/>
  <c r="E133" i="7"/>
  <c r="D133" i="7"/>
  <c r="H131" i="7"/>
  <c r="G131" i="7"/>
  <c r="F131" i="7"/>
  <c r="E131" i="7"/>
  <c r="D131" i="7"/>
  <c r="H130" i="7"/>
  <c r="G130" i="7"/>
  <c r="F130" i="7"/>
  <c r="E130" i="7"/>
  <c r="D130" i="7"/>
  <c r="H129" i="7"/>
  <c r="G129" i="7"/>
  <c r="F129" i="7"/>
  <c r="E129" i="7"/>
  <c r="D129" i="7"/>
  <c r="H128" i="7"/>
  <c r="G128" i="7"/>
  <c r="F128" i="7"/>
  <c r="F132" i="7" s="1"/>
  <c r="E128" i="7"/>
  <c r="D128" i="7"/>
  <c r="H127" i="7"/>
  <c r="G127" i="7"/>
  <c r="F127" i="7"/>
  <c r="E127" i="7"/>
  <c r="D127" i="7"/>
  <c r="H125" i="7"/>
  <c r="G125" i="7"/>
  <c r="F125" i="7"/>
  <c r="E125" i="7"/>
  <c r="D125" i="7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H114" i="7"/>
  <c r="G114" i="7"/>
  <c r="F114" i="7"/>
  <c r="E114" i="7"/>
  <c r="D114" i="7"/>
  <c r="H113" i="7"/>
  <c r="G113" i="7"/>
  <c r="F113" i="7"/>
  <c r="E113" i="7"/>
  <c r="D113" i="7"/>
  <c r="H112" i="7"/>
  <c r="G112" i="7"/>
  <c r="F112" i="7"/>
  <c r="E112" i="7"/>
  <c r="D112" i="7"/>
  <c r="H111" i="7"/>
  <c r="G111" i="7"/>
  <c r="F111" i="7"/>
  <c r="E111" i="7"/>
  <c r="D111" i="7"/>
  <c r="H110" i="7"/>
  <c r="G110" i="7"/>
  <c r="F110" i="7"/>
  <c r="E110" i="7"/>
  <c r="D110" i="7"/>
  <c r="H109" i="7"/>
  <c r="G109" i="7"/>
  <c r="F109" i="7"/>
  <c r="E109" i="7"/>
  <c r="D109" i="7"/>
  <c r="H108" i="7"/>
  <c r="G108" i="7"/>
  <c r="F108" i="7"/>
  <c r="E108" i="7"/>
  <c r="D108" i="7"/>
  <c r="H107" i="7"/>
  <c r="G107" i="7"/>
  <c r="F107" i="7"/>
  <c r="E107" i="7"/>
  <c r="D107" i="7"/>
  <c r="H106" i="7"/>
  <c r="G106" i="7"/>
  <c r="F106" i="7"/>
  <c r="E106" i="7"/>
  <c r="D106" i="7"/>
  <c r="H105" i="7"/>
  <c r="G105" i="7"/>
  <c r="F105" i="7"/>
  <c r="E105" i="7"/>
  <c r="D105" i="7"/>
  <c r="H104" i="7"/>
  <c r="G104" i="7"/>
  <c r="F104" i="7"/>
  <c r="E104" i="7"/>
  <c r="D104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H93" i="7"/>
  <c r="G93" i="7"/>
  <c r="F93" i="7"/>
  <c r="E93" i="7"/>
  <c r="D93" i="7"/>
  <c r="H92" i="7"/>
  <c r="G92" i="7"/>
  <c r="F92" i="7"/>
  <c r="E92" i="7"/>
  <c r="D92" i="7"/>
  <c r="H91" i="7"/>
  <c r="G91" i="7"/>
  <c r="F91" i="7"/>
  <c r="E91" i="7"/>
  <c r="D91" i="7"/>
  <c r="H90" i="7"/>
  <c r="G90" i="7"/>
  <c r="F90" i="7"/>
  <c r="E90" i="7"/>
  <c r="D90" i="7"/>
  <c r="H89" i="7"/>
  <c r="G89" i="7"/>
  <c r="F89" i="7"/>
  <c r="E89" i="7"/>
  <c r="D89" i="7"/>
  <c r="H88" i="7"/>
  <c r="G88" i="7"/>
  <c r="F88" i="7"/>
  <c r="E88" i="7"/>
  <c r="D88" i="7"/>
  <c r="H87" i="7"/>
  <c r="G87" i="7"/>
  <c r="F87" i="7"/>
  <c r="E87" i="7"/>
  <c r="D87" i="7"/>
  <c r="H86" i="7"/>
  <c r="G86" i="7"/>
  <c r="F86" i="7"/>
  <c r="E86" i="7"/>
  <c r="D86" i="7"/>
  <c r="H85" i="7"/>
  <c r="G85" i="7"/>
  <c r="F85" i="7"/>
  <c r="E85" i="7"/>
  <c r="D85" i="7"/>
  <c r="H84" i="7"/>
  <c r="G84" i="7"/>
  <c r="F84" i="7"/>
  <c r="E84" i="7"/>
  <c r="D84" i="7"/>
  <c r="H83" i="7"/>
  <c r="G83" i="7"/>
  <c r="F83" i="7"/>
  <c r="E83" i="7"/>
  <c r="D83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H72" i="7"/>
  <c r="G72" i="7"/>
  <c r="F72" i="7"/>
  <c r="E72" i="7"/>
  <c r="D72" i="7"/>
  <c r="H71" i="7"/>
  <c r="G71" i="7"/>
  <c r="F71" i="7"/>
  <c r="E71" i="7"/>
  <c r="D71" i="7"/>
  <c r="H70" i="7"/>
  <c r="G70" i="7"/>
  <c r="F70" i="7"/>
  <c r="E70" i="7"/>
  <c r="D70" i="7"/>
  <c r="H69" i="7"/>
  <c r="G69" i="7"/>
  <c r="F69" i="7"/>
  <c r="E69" i="7"/>
  <c r="D69" i="7"/>
  <c r="H68" i="7"/>
  <c r="G68" i="7"/>
  <c r="F68" i="7"/>
  <c r="E68" i="7"/>
  <c r="D68" i="7"/>
  <c r="H67" i="7"/>
  <c r="G67" i="7"/>
  <c r="F67" i="7"/>
  <c r="E67" i="7"/>
  <c r="D67" i="7"/>
  <c r="H66" i="7"/>
  <c r="G66" i="7"/>
  <c r="F66" i="7"/>
  <c r="E66" i="7"/>
  <c r="D66" i="7"/>
  <c r="H65" i="7"/>
  <c r="G65" i="7"/>
  <c r="F65" i="7"/>
  <c r="E65" i="7"/>
  <c r="D65" i="7"/>
  <c r="H64" i="7"/>
  <c r="G64" i="7"/>
  <c r="F64" i="7"/>
  <c r="E64" i="7"/>
  <c r="D64" i="7"/>
  <c r="H63" i="7"/>
  <c r="G63" i="7"/>
  <c r="F63" i="7"/>
  <c r="E63" i="7"/>
  <c r="D63" i="7"/>
  <c r="H62" i="7"/>
  <c r="G62" i="7"/>
  <c r="F62" i="7"/>
  <c r="E62" i="7"/>
  <c r="D62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5" i="7"/>
  <c r="G55" i="7"/>
  <c r="F55" i="7"/>
  <c r="E55" i="7"/>
  <c r="D55" i="7"/>
  <c r="H54" i="7"/>
  <c r="G54" i="7"/>
  <c r="F54" i="7"/>
  <c r="E54" i="7"/>
  <c r="D54" i="7"/>
  <c r="H53" i="7"/>
  <c r="H16" i="7" s="1"/>
  <c r="G53" i="7"/>
  <c r="F53" i="7"/>
  <c r="E53" i="7"/>
  <c r="D53" i="7"/>
  <c r="H52" i="7"/>
  <c r="G52" i="7"/>
  <c r="F52" i="7"/>
  <c r="E52" i="7"/>
  <c r="D52" i="7"/>
  <c r="H51" i="7"/>
  <c r="G51" i="7"/>
  <c r="F51" i="7"/>
  <c r="E51" i="7"/>
  <c r="D51" i="7"/>
  <c r="H50" i="7"/>
  <c r="G50" i="7"/>
  <c r="G13" i="7" s="1"/>
  <c r="F50" i="7"/>
  <c r="E50" i="7"/>
  <c r="D50" i="7"/>
  <c r="H49" i="7"/>
  <c r="H10" i="7" s="1"/>
  <c r="G49" i="7"/>
  <c r="F49" i="7"/>
  <c r="E49" i="7"/>
  <c r="D49" i="7"/>
  <c r="H48" i="7"/>
  <c r="G48" i="7"/>
  <c r="F48" i="7"/>
  <c r="E48" i="7"/>
  <c r="D48" i="7"/>
  <c r="H47" i="7"/>
  <c r="G47" i="7"/>
  <c r="F47" i="7"/>
  <c r="E47" i="7"/>
  <c r="D47" i="7"/>
  <c r="H46" i="7"/>
  <c r="G46" i="7"/>
  <c r="F46" i="7"/>
  <c r="E46" i="7"/>
  <c r="D46" i="7"/>
  <c r="H45" i="7"/>
  <c r="G45" i="7"/>
  <c r="F45" i="7"/>
  <c r="E45" i="7"/>
  <c r="D45" i="7"/>
  <c r="H44" i="7"/>
  <c r="G44" i="7"/>
  <c r="F44" i="7"/>
  <c r="E44" i="7"/>
  <c r="D44" i="7"/>
  <c r="H43" i="7"/>
  <c r="G43" i="7"/>
  <c r="F43" i="7"/>
  <c r="E43" i="7"/>
  <c r="D43" i="7"/>
  <c r="H41" i="7"/>
  <c r="G41" i="7"/>
  <c r="F41" i="7"/>
  <c r="E41" i="7"/>
  <c r="D41" i="7"/>
  <c r="H40" i="7"/>
  <c r="G40" i="7"/>
  <c r="F40" i="7"/>
  <c r="E40" i="7"/>
  <c r="D40" i="7"/>
  <c r="H39" i="7"/>
  <c r="G39" i="7"/>
  <c r="F39" i="7"/>
  <c r="F16" i="7" s="1"/>
  <c r="E39" i="7"/>
  <c r="D39" i="7"/>
  <c r="H38" i="7"/>
  <c r="G38" i="7"/>
  <c r="F38" i="7"/>
  <c r="E38" i="7"/>
  <c r="D38" i="7"/>
  <c r="H37" i="7"/>
  <c r="G37" i="7"/>
  <c r="F37" i="7"/>
  <c r="E37" i="7"/>
  <c r="D37" i="7"/>
  <c r="H36" i="7"/>
  <c r="G36" i="7"/>
  <c r="F36" i="7"/>
  <c r="E36" i="7"/>
  <c r="E13" i="7" s="1"/>
  <c r="D36" i="7"/>
  <c r="H35" i="7"/>
  <c r="G35" i="7"/>
  <c r="F35" i="7"/>
  <c r="E35" i="7"/>
  <c r="D35" i="7"/>
  <c r="H34" i="7"/>
  <c r="G34" i="7"/>
  <c r="G9" i="7" s="1"/>
  <c r="F34" i="7"/>
  <c r="E34" i="7"/>
  <c r="D34" i="7"/>
  <c r="H33" i="7"/>
  <c r="G33" i="7"/>
  <c r="F33" i="7"/>
  <c r="E33" i="7"/>
  <c r="D33" i="7"/>
  <c r="H32" i="7"/>
  <c r="H42" i="7" s="1"/>
  <c r="G32" i="7"/>
  <c r="F32" i="7"/>
  <c r="E32" i="7"/>
  <c r="D32" i="7"/>
  <c r="H31" i="7"/>
  <c r="G31" i="7"/>
  <c r="F31" i="7"/>
  <c r="F6" i="7" s="1"/>
  <c r="E31" i="7"/>
  <c r="E42" i="7" s="1"/>
  <c r="D31" i="7"/>
  <c r="H30" i="7"/>
  <c r="G30" i="7"/>
  <c r="F30" i="7"/>
  <c r="E30" i="7"/>
  <c r="D30" i="7"/>
  <c r="H28" i="7"/>
  <c r="G28" i="7"/>
  <c r="F28" i="7"/>
  <c r="E28" i="7"/>
  <c r="H27" i="7"/>
  <c r="G27" i="7"/>
  <c r="F27" i="7"/>
  <c r="E27" i="7"/>
  <c r="H26" i="7"/>
  <c r="G26" i="7"/>
  <c r="F26" i="7"/>
  <c r="E26" i="7"/>
  <c r="H25" i="7"/>
  <c r="G25" i="7"/>
  <c r="F25" i="7"/>
  <c r="E25" i="7"/>
  <c r="H24" i="7"/>
  <c r="G24" i="7"/>
  <c r="F24" i="7"/>
  <c r="E24" i="7"/>
  <c r="H23" i="7"/>
  <c r="G23" i="7"/>
  <c r="F23" i="7"/>
  <c r="E23" i="7"/>
  <c r="H22" i="7"/>
  <c r="G22" i="7"/>
  <c r="F22" i="7"/>
  <c r="E22" i="7"/>
  <c r="H21" i="7"/>
  <c r="G21" i="7"/>
  <c r="F21" i="7"/>
  <c r="E21" i="7"/>
  <c r="H20" i="7"/>
  <c r="G20" i="7"/>
  <c r="D20" i="7" s="1"/>
  <c r="F20" i="7"/>
  <c r="E20" i="7"/>
  <c r="F18" i="7"/>
  <c r="H14" i="7"/>
  <c r="H12" i="7"/>
  <c r="G12" i="7"/>
  <c r="F12" i="7"/>
  <c r="E12" i="7"/>
  <c r="E11" i="7"/>
  <c r="G7" i="7"/>
  <c r="H4" i="7"/>
  <c r="G4" i="7"/>
  <c r="F4" i="7"/>
  <c r="E4" i="7"/>
  <c r="H368" i="6"/>
  <c r="G368" i="6"/>
  <c r="F368" i="6"/>
  <c r="E368" i="6"/>
  <c r="D368" i="6"/>
  <c r="H367" i="6"/>
  <c r="G367" i="6"/>
  <c r="F367" i="6"/>
  <c r="E367" i="6"/>
  <c r="D367" i="6"/>
  <c r="H366" i="6"/>
  <c r="H369" i="6" s="1"/>
  <c r="G366" i="6"/>
  <c r="F366" i="6"/>
  <c r="F369" i="6" s="1"/>
  <c r="E366" i="6"/>
  <c r="D366" i="6"/>
  <c r="H365" i="6"/>
  <c r="G365" i="6"/>
  <c r="F365" i="6"/>
  <c r="E365" i="6"/>
  <c r="D365" i="6"/>
  <c r="H363" i="6"/>
  <c r="G363" i="6"/>
  <c r="F363" i="6"/>
  <c r="E363" i="6"/>
  <c r="D363" i="6"/>
  <c r="H362" i="6"/>
  <c r="G362" i="6"/>
  <c r="G364" i="6" s="1"/>
  <c r="F362" i="6"/>
  <c r="F364" i="6" s="1"/>
  <c r="E362" i="6"/>
  <c r="E364" i="6" s="1"/>
  <c r="D362" i="6"/>
  <c r="H361" i="6"/>
  <c r="G361" i="6"/>
  <c r="F361" i="6"/>
  <c r="E361" i="6"/>
  <c r="D361" i="6"/>
  <c r="H359" i="6"/>
  <c r="H360" i="6" s="1"/>
  <c r="G359" i="6"/>
  <c r="G360" i="6" s="1"/>
  <c r="F359" i="6"/>
  <c r="F360" i="6" s="1"/>
  <c r="E359" i="6"/>
  <c r="E360" i="6" s="1"/>
  <c r="D359" i="6"/>
  <c r="H358" i="6"/>
  <c r="G358" i="6"/>
  <c r="F358" i="6"/>
  <c r="E358" i="6"/>
  <c r="D358" i="6"/>
  <c r="H356" i="6"/>
  <c r="G356" i="6"/>
  <c r="F356" i="6"/>
  <c r="F357" i="6" s="1"/>
  <c r="E356" i="6"/>
  <c r="D356" i="6"/>
  <c r="H355" i="6"/>
  <c r="G355" i="6"/>
  <c r="G357" i="6" s="1"/>
  <c r="F355" i="6"/>
  <c r="E355" i="6"/>
  <c r="E357" i="6" s="1"/>
  <c r="D355" i="6"/>
  <c r="H354" i="6"/>
  <c r="G354" i="6"/>
  <c r="F354" i="6"/>
  <c r="E354" i="6"/>
  <c r="D354" i="6"/>
  <c r="H352" i="6"/>
  <c r="H353" i="6" s="1"/>
  <c r="G352" i="6"/>
  <c r="G353" i="6" s="1"/>
  <c r="F352" i="6"/>
  <c r="F353" i="6" s="1"/>
  <c r="E352" i="6"/>
  <c r="E353" i="6" s="1"/>
  <c r="D352" i="6"/>
  <c r="H351" i="6"/>
  <c r="G351" i="6"/>
  <c r="F351" i="6"/>
  <c r="E351" i="6"/>
  <c r="D351" i="6"/>
  <c r="H349" i="6"/>
  <c r="G349" i="6"/>
  <c r="F349" i="6"/>
  <c r="E349" i="6"/>
  <c r="E350" i="6" s="1"/>
  <c r="D349" i="6"/>
  <c r="H348" i="6"/>
  <c r="H350" i="6" s="1"/>
  <c r="G348" i="6"/>
  <c r="F348" i="6"/>
  <c r="F350" i="6" s="1"/>
  <c r="E348" i="6"/>
  <c r="D348" i="6"/>
  <c r="H347" i="6"/>
  <c r="G347" i="6"/>
  <c r="F347" i="6"/>
  <c r="E347" i="6"/>
  <c r="D347" i="6"/>
  <c r="H345" i="6"/>
  <c r="H346" i="6" s="1"/>
  <c r="G345" i="6"/>
  <c r="F345" i="6"/>
  <c r="E345" i="6"/>
  <c r="D345" i="6"/>
  <c r="H344" i="6"/>
  <c r="G344" i="6"/>
  <c r="G346" i="6" s="1"/>
  <c r="F344" i="6"/>
  <c r="E344" i="6"/>
  <c r="E346" i="6" s="1"/>
  <c r="D344" i="6"/>
  <c r="H343" i="6"/>
  <c r="G343" i="6"/>
  <c r="F343" i="6"/>
  <c r="E343" i="6"/>
  <c r="D343" i="6"/>
  <c r="H341" i="6"/>
  <c r="G341" i="6"/>
  <c r="F341" i="6"/>
  <c r="E341" i="6"/>
  <c r="E342" i="6" s="1"/>
  <c r="D341" i="6"/>
  <c r="H340" i="6"/>
  <c r="H342" i="6" s="1"/>
  <c r="G340" i="6"/>
  <c r="F340" i="6"/>
  <c r="F342" i="6" s="1"/>
  <c r="E340" i="6"/>
  <c r="D340" i="6"/>
  <c r="H339" i="6"/>
  <c r="G339" i="6"/>
  <c r="F339" i="6"/>
  <c r="E339" i="6"/>
  <c r="D339" i="6"/>
  <c r="H337" i="6"/>
  <c r="G337" i="6"/>
  <c r="F337" i="6"/>
  <c r="E337" i="6"/>
  <c r="D337" i="6"/>
  <c r="H336" i="6"/>
  <c r="G336" i="6"/>
  <c r="F336" i="6"/>
  <c r="E336" i="6"/>
  <c r="D336" i="6"/>
  <c r="H335" i="6"/>
  <c r="G335" i="6"/>
  <c r="F335" i="6"/>
  <c r="E335" i="6"/>
  <c r="D335" i="6"/>
  <c r="H334" i="6"/>
  <c r="G334" i="6"/>
  <c r="F334" i="6"/>
  <c r="E334" i="6"/>
  <c r="D334" i="6"/>
  <c r="H333" i="6"/>
  <c r="G333" i="6"/>
  <c r="F333" i="6"/>
  <c r="E333" i="6"/>
  <c r="D333" i="6"/>
  <c r="H332" i="6"/>
  <c r="G332" i="6"/>
  <c r="F332" i="6"/>
  <c r="E332" i="6"/>
  <c r="D332" i="6"/>
  <c r="H330" i="6"/>
  <c r="H331" i="6" s="1"/>
  <c r="G330" i="6"/>
  <c r="F330" i="6"/>
  <c r="E330" i="6"/>
  <c r="D330" i="6"/>
  <c r="H329" i="6"/>
  <c r="G329" i="6"/>
  <c r="G331" i="6" s="1"/>
  <c r="F329" i="6"/>
  <c r="E329" i="6"/>
  <c r="E331" i="6" s="1"/>
  <c r="D329" i="6"/>
  <c r="H328" i="6"/>
  <c r="G328" i="6"/>
  <c r="F328" i="6"/>
  <c r="E328" i="6"/>
  <c r="D328" i="6"/>
  <c r="G327" i="6"/>
  <c r="H326" i="6"/>
  <c r="G326" i="6"/>
  <c r="F326" i="6"/>
  <c r="E326" i="6"/>
  <c r="D326" i="6"/>
  <c r="H325" i="6"/>
  <c r="H327" i="6" s="1"/>
  <c r="G325" i="6"/>
  <c r="F325" i="6"/>
  <c r="F327" i="6" s="1"/>
  <c r="E325" i="6"/>
  <c r="D325" i="6"/>
  <c r="H324" i="6"/>
  <c r="G324" i="6"/>
  <c r="F324" i="6"/>
  <c r="E324" i="6"/>
  <c r="D324" i="6"/>
  <c r="H322" i="6"/>
  <c r="G322" i="6"/>
  <c r="F322" i="6"/>
  <c r="E322" i="6"/>
  <c r="D322" i="6"/>
  <c r="H321" i="6"/>
  <c r="G321" i="6"/>
  <c r="F321" i="6"/>
  <c r="E321" i="6"/>
  <c r="D321" i="6"/>
  <c r="H320" i="6"/>
  <c r="G320" i="6"/>
  <c r="F320" i="6"/>
  <c r="E320" i="6"/>
  <c r="D320" i="6"/>
  <c r="H319" i="6"/>
  <c r="G319" i="6"/>
  <c r="G323" i="6" s="1"/>
  <c r="F319" i="6"/>
  <c r="E319" i="6"/>
  <c r="D319" i="6"/>
  <c r="H318" i="6"/>
  <c r="G318" i="6"/>
  <c r="F318" i="6"/>
  <c r="E318" i="6"/>
  <c r="D318" i="6"/>
  <c r="H316" i="6"/>
  <c r="G316" i="6"/>
  <c r="F316" i="6"/>
  <c r="E316" i="6"/>
  <c r="E317" i="6" s="1"/>
  <c r="D316" i="6"/>
  <c r="H315" i="6"/>
  <c r="H317" i="6" s="1"/>
  <c r="G315" i="6"/>
  <c r="F315" i="6"/>
  <c r="F317" i="6" s="1"/>
  <c r="E315" i="6"/>
  <c r="D315" i="6"/>
  <c r="H314" i="6"/>
  <c r="G314" i="6"/>
  <c r="F314" i="6"/>
  <c r="E314" i="6"/>
  <c r="D314" i="6"/>
  <c r="H312" i="6"/>
  <c r="G312" i="6"/>
  <c r="F312" i="6"/>
  <c r="E312" i="6"/>
  <c r="D312" i="6"/>
  <c r="H311" i="6"/>
  <c r="G311" i="6"/>
  <c r="F311" i="6"/>
  <c r="E311" i="6"/>
  <c r="D311" i="6"/>
  <c r="H310" i="6"/>
  <c r="G310" i="6"/>
  <c r="F310" i="6"/>
  <c r="E310" i="6"/>
  <c r="D310" i="6"/>
  <c r="H309" i="6"/>
  <c r="G309" i="6"/>
  <c r="F309" i="6"/>
  <c r="E309" i="6"/>
  <c r="E313" i="6" s="1"/>
  <c r="D309" i="6"/>
  <c r="H308" i="6"/>
  <c r="G308" i="6"/>
  <c r="F308" i="6"/>
  <c r="E308" i="6"/>
  <c r="D308" i="6"/>
  <c r="G307" i="6"/>
  <c r="H306" i="6"/>
  <c r="G306" i="6"/>
  <c r="F306" i="6"/>
  <c r="E306" i="6"/>
  <c r="D306" i="6"/>
  <c r="H305" i="6"/>
  <c r="H307" i="6" s="1"/>
  <c r="G305" i="6"/>
  <c r="F305" i="6"/>
  <c r="F307" i="6" s="1"/>
  <c r="E305" i="6"/>
  <c r="D305" i="6"/>
  <c r="H304" i="6"/>
  <c r="G304" i="6"/>
  <c r="F304" i="6"/>
  <c r="E304" i="6"/>
  <c r="D304" i="6"/>
  <c r="H303" i="6"/>
  <c r="H302" i="6"/>
  <c r="G302" i="6"/>
  <c r="F302" i="6"/>
  <c r="E302" i="6"/>
  <c r="D302" i="6"/>
  <c r="H301" i="6"/>
  <c r="G301" i="6"/>
  <c r="F301" i="6"/>
  <c r="E301" i="6"/>
  <c r="D301" i="6"/>
  <c r="H300" i="6"/>
  <c r="G300" i="6"/>
  <c r="G303" i="6" s="1"/>
  <c r="F300" i="6"/>
  <c r="E300" i="6"/>
  <c r="D300" i="6"/>
  <c r="H299" i="6"/>
  <c r="G299" i="6"/>
  <c r="F299" i="6"/>
  <c r="E299" i="6"/>
  <c r="D299" i="6"/>
  <c r="H297" i="6"/>
  <c r="G297" i="6"/>
  <c r="F297" i="6"/>
  <c r="E297" i="6"/>
  <c r="E298" i="6" s="1"/>
  <c r="D297" i="6"/>
  <c r="H296" i="6"/>
  <c r="H298" i="6" s="1"/>
  <c r="G296" i="6"/>
  <c r="F296" i="6"/>
  <c r="F298" i="6" s="1"/>
  <c r="E296" i="6"/>
  <c r="D296" i="6"/>
  <c r="H295" i="6"/>
  <c r="G295" i="6"/>
  <c r="F295" i="6"/>
  <c r="E295" i="6"/>
  <c r="D295" i="6"/>
  <c r="H293" i="6"/>
  <c r="G293" i="6"/>
  <c r="F293" i="6"/>
  <c r="E293" i="6"/>
  <c r="D293" i="6"/>
  <c r="H292" i="6"/>
  <c r="G292" i="6"/>
  <c r="F292" i="6"/>
  <c r="E292" i="6"/>
  <c r="D292" i="6"/>
  <c r="H291" i="6"/>
  <c r="G291" i="6"/>
  <c r="F291" i="6"/>
  <c r="E291" i="6"/>
  <c r="D291" i="6"/>
  <c r="H290" i="6"/>
  <c r="G290" i="6"/>
  <c r="F290" i="6"/>
  <c r="E290" i="6"/>
  <c r="E294" i="6" s="1"/>
  <c r="D290" i="6"/>
  <c r="H289" i="6"/>
  <c r="G289" i="6"/>
  <c r="F289" i="6"/>
  <c r="E289" i="6"/>
  <c r="D289" i="6"/>
  <c r="H288" i="6"/>
  <c r="G288" i="6"/>
  <c r="G294" i="6" s="1"/>
  <c r="F288" i="6"/>
  <c r="E288" i="6"/>
  <c r="D288" i="6"/>
  <c r="H287" i="6"/>
  <c r="G287" i="6"/>
  <c r="F287" i="6"/>
  <c r="E287" i="6"/>
  <c r="D287" i="6"/>
  <c r="H285" i="6"/>
  <c r="G285" i="6"/>
  <c r="F285" i="6"/>
  <c r="E285" i="6"/>
  <c r="D285" i="6"/>
  <c r="H284" i="6"/>
  <c r="G284" i="6"/>
  <c r="F284" i="6"/>
  <c r="E284" i="6"/>
  <c r="D284" i="6"/>
  <c r="H283" i="6"/>
  <c r="G283" i="6"/>
  <c r="F283" i="6"/>
  <c r="E283" i="6"/>
  <c r="D283" i="6"/>
  <c r="H282" i="6"/>
  <c r="H286" i="6" s="1"/>
  <c r="G282" i="6"/>
  <c r="F282" i="6"/>
  <c r="E282" i="6"/>
  <c r="D282" i="6"/>
  <c r="H281" i="6"/>
  <c r="G281" i="6"/>
  <c r="F281" i="6"/>
  <c r="E281" i="6"/>
  <c r="D281" i="6"/>
  <c r="H280" i="6"/>
  <c r="G280" i="6"/>
  <c r="F280" i="6"/>
  <c r="F286" i="6" s="1"/>
  <c r="E280" i="6"/>
  <c r="D280" i="6"/>
  <c r="H279" i="6"/>
  <c r="G279" i="6"/>
  <c r="F279" i="6"/>
  <c r="E279" i="6"/>
  <c r="D279" i="6"/>
  <c r="H277" i="6"/>
  <c r="G277" i="6"/>
  <c r="F277" i="6"/>
  <c r="E277" i="6"/>
  <c r="D277" i="6"/>
  <c r="H276" i="6"/>
  <c r="G276" i="6"/>
  <c r="F276" i="6"/>
  <c r="E276" i="6"/>
  <c r="D276" i="6"/>
  <c r="H275" i="6"/>
  <c r="G275" i="6"/>
  <c r="F275" i="6"/>
  <c r="E275" i="6"/>
  <c r="D275" i="6"/>
  <c r="H274" i="6"/>
  <c r="G274" i="6"/>
  <c r="F274" i="6"/>
  <c r="E274" i="6"/>
  <c r="D274" i="6"/>
  <c r="H273" i="6"/>
  <c r="G273" i="6"/>
  <c r="F273" i="6"/>
  <c r="E273" i="6"/>
  <c r="D273" i="6"/>
  <c r="H271" i="6"/>
  <c r="G271" i="6"/>
  <c r="F271" i="6"/>
  <c r="E271" i="6"/>
  <c r="D271" i="6"/>
  <c r="H270" i="6"/>
  <c r="G270" i="6"/>
  <c r="F270" i="6"/>
  <c r="E270" i="6"/>
  <c r="D270" i="6"/>
  <c r="H269" i="6"/>
  <c r="G269" i="6"/>
  <c r="F269" i="6"/>
  <c r="E269" i="6"/>
  <c r="D269" i="6"/>
  <c r="H268" i="6"/>
  <c r="G268" i="6"/>
  <c r="F268" i="6"/>
  <c r="E268" i="6"/>
  <c r="D268" i="6"/>
  <c r="H267" i="6"/>
  <c r="G267" i="6"/>
  <c r="F267" i="6"/>
  <c r="E267" i="6"/>
  <c r="D267" i="6"/>
  <c r="H266" i="6"/>
  <c r="G266" i="6"/>
  <c r="F266" i="6"/>
  <c r="E266" i="6"/>
  <c r="D266" i="6"/>
  <c r="H265" i="6"/>
  <c r="G265" i="6"/>
  <c r="F265" i="6"/>
  <c r="E265" i="6"/>
  <c r="D265" i="6"/>
  <c r="H263" i="6"/>
  <c r="G263" i="6"/>
  <c r="F263" i="6"/>
  <c r="E263" i="6"/>
  <c r="D263" i="6"/>
  <c r="H262" i="6"/>
  <c r="G262" i="6"/>
  <c r="F262" i="6"/>
  <c r="E262" i="6"/>
  <c r="D262" i="6"/>
  <c r="H261" i="6"/>
  <c r="G261" i="6"/>
  <c r="F261" i="6"/>
  <c r="E261" i="6"/>
  <c r="D261" i="6"/>
  <c r="H260" i="6"/>
  <c r="G260" i="6"/>
  <c r="G264" i="6" s="1"/>
  <c r="F260" i="6"/>
  <c r="E260" i="6"/>
  <c r="D260" i="6"/>
  <c r="H259" i="6"/>
  <c r="G259" i="6"/>
  <c r="F259" i="6"/>
  <c r="E259" i="6"/>
  <c r="D259" i="6"/>
  <c r="H258" i="6"/>
  <c r="G258" i="6"/>
  <c r="F258" i="6"/>
  <c r="E258" i="6"/>
  <c r="E264" i="6" s="1"/>
  <c r="D258" i="6"/>
  <c r="H257" i="6"/>
  <c r="G257" i="6"/>
  <c r="F257" i="6"/>
  <c r="E257" i="6"/>
  <c r="D257" i="6"/>
  <c r="H255" i="6"/>
  <c r="G255" i="6"/>
  <c r="F255" i="6"/>
  <c r="E255" i="6"/>
  <c r="D255" i="6"/>
  <c r="H254" i="6"/>
  <c r="G254" i="6"/>
  <c r="F254" i="6"/>
  <c r="E254" i="6"/>
  <c r="D254" i="6"/>
  <c r="H253" i="6"/>
  <c r="G253" i="6"/>
  <c r="F253" i="6"/>
  <c r="E253" i="6"/>
  <c r="D253" i="6"/>
  <c r="H252" i="6"/>
  <c r="G252" i="6"/>
  <c r="F252" i="6"/>
  <c r="F256" i="6" s="1"/>
  <c r="E252" i="6"/>
  <c r="D252" i="6"/>
  <c r="H251" i="6"/>
  <c r="G251" i="6"/>
  <c r="G256" i="6" s="1"/>
  <c r="F251" i="6"/>
  <c r="E251" i="6"/>
  <c r="D251" i="6"/>
  <c r="H250" i="6"/>
  <c r="H256" i="6" s="1"/>
  <c r="G250" i="6"/>
  <c r="F250" i="6"/>
  <c r="E250" i="6"/>
  <c r="D250" i="6"/>
  <c r="H249" i="6"/>
  <c r="G249" i="6"/>
  <c r="F249" i="6"/>
  <c r="E249" i="6"/>
  <c r="D249" i="6"/>
  <c r="H247" i="6"/>
  <c r="G247" i="6"/>
  <c r="F247" i="6"/>
  <c r="E247" i="6"/>
  <c r="D247" i="6"/>
  <c r="H246" i="6"/>
  <c r="G246" i="6"/>
  <c r="F246" i="6"/>
  <c r="E246" i="6"/>
  <c r="D246" i="6"/>
  <c r="H245" i="6"/>
  <c r="G245" i="6"/>
  <c r="F245" i="6"/>
  <c r="E245" i="6"/>
  <c r="D245" i="6"/>
  <c r="H244" i="6"/>
  <c r="G244" i="6"/>
  <c r="F244" i="6"/>
  <c r="E244" i="6"/>
  <c r="D244" i="6"/>
  <c r="H243" i="6"/>
  <c r="G243" i="6"/>
  <c r="F243" i="6"/>
  <c r="E243" i="6"/>
  <c r="D243" i="6"/>
  <c r="H242" i="6"/>
  <c r="G242" i="6"/>
  <c r="F242" i="6"/>
  <c r="E242" i="6"/>
  <c r="D242" i="6"/>
  <c r="H240" i="6"/>
  <c r="G240" i="6"/>
  <c r="F240" i="6"/>
  <c r="E240" i="6"/>
  <c r="D240" i="6"/>
  <c r="H239" i="6"/>
  <c r="G239" i="6"/>
  <c r="F239" i="6"/>
  <c r="E239" i="6"/>
  <c r="D239" i="6"/>
  <c r="H238" i="6"/>
  <c r="G238" i="6"/>
  <c r="F238" i="6"/>
  <c r="E238" i="6"/>
  <c r="D238" i="6"/>
  <c r="H237" i="6"/>
  <c r="G237" i="6"/>
  <c r="F237" i="6"/>
  <c r="E237" i="6"/>
  <c r="D237" i="6"/>
  <c r="H236" i="6"/>
  <c r="G236" i="6"/>
  <c r="F236" i="6"/>
  <c r="E236" i="6"/>
  <c r="E241" i="6" s="1"/>
  <c r="D236" i="6"/>
  <c r="H235" i="6"/>
  <c r="G235" i="6"/>
  <c r="F235" i="6"/>
  <c r="E235" i="6"/>
  <c r="D235" i="6"/>
  <c r="H234" i="6"/>
  <c r="G234" i="6"/>
  <c r="F234" i="6"/>
  <c r="E234" i="6"/>
  <c r="D234" i="6"/>
  <c r="H232" i="6"/>
  <c r="G232" i="6"/>
  <c r="F232" i="6"/>
  <c r="E232" i="6"/>
  <c r="E233" i="6" s="1"/>
  <c r="D232" i="6"/>
  <c r="H231" i="6"/>
  <c r="G231" i="6"/>
  <c r="F231" i="6"/>
  <c r="E231" i="6"/>
  <c r="D231" i="6"/>
  <c r="H230" i="6"/>
  <c r="G230" i="6"/>
  <c r="G233" i="6" s="1"/>
  <c r="F230" i="6"/>
  <c r="E230" i="6"/>
  <c r="E11" i="6" s="1"/>
  <c r="D230" i="6"/>
  <c r="H229" i="6"/>
  <c r="G229" i="6"/>
  <c r="F229" i="6"/>
  <c r="E229" i="6"/>
  <c r="D229" i="6"/>
  <c r="H227" i="6"/>
  <c r="G227" i="6"/>
  <c r="F227" i="6"/>
  <c r="E227" i="6"/>
  <c r="D227" i="6"/>
  <c r="H226" i="6"/>
  <c r="G226" i="6"/>
  <c r="F226" i="6"/>
  <c r="E226" i="6"/>
  <c r="D226" i="6"/>
  <c r="H225" i="6"/>
  <c r="G225" i="6"/>
  <c r="F225" i="6"/>
  <c r="E225" i="6"/>
  <c r="D225" i="6"/>
  <c r="H224" i="6"/>
  <c r="G224" i="6"/>
  <c r="F224" i="6"/>
  <c r="E224" i="6"/>
  <c r="D224" i="6"/>
  <c r="H223" i="6"/>
  <c r="G223" i="6"/>
  <c r="F223" i="6"/>
  <c r="E223" i="6"/>
  <c r="D223" i="6"/>
  <c r="H221" i="6"/>
  <c r="G221" i="6"/>
  <c r="F221" i="6"/>
  <c r="E221" i="6"/>
  <c r="D221" i="6"/>
  <c r="H220" i="6"/>
  <c r="G220" i="6"/>
  <c r="F220" i="6"/>
  <c r="E220" i="6"/>
  <c r="D220" i="6"/>
  <c r="H219" i="6"/>
  <c r="G219" i="6"/>
  <c r="F219" i="6"/>
  <c r="E219" i="6"/>
  <c r="D219" i="6"/>
  <c r="H218" i="6"/>
  <c r="G218" i="6"/>
  <c r="F218" i="6"/>
  <c r="E218" i="6"/>
  <c r="D218" i="6"/>
  <c r="H217" i="6"/>
  <c r="G217" i="6"/>
  <c r="F217" i="6"/>
  <c r="E217" i="6"/>
  <c r="D217" i="6"/>
  <c r="H216" i="6"/>
  <c r="H222" i="6" s="1"/>
  <c r="G216" i="6"/>
  <c r="F216" i="6"/>
  <c r="E216" i="6"/>
  <c r="D216" i="6"/>
  <c r="H215" i="6"/>
  <c r="G215" i="6"/>
  <c r="F215" i="6"/>
  <c r="E215" i="6"/>
  <c r="D215" i="6"/>
  <c r="H213" i="6"/>
  <c r="G213" i="6"/>
  <c r="F213" i="6"/>
  <c r="E213" i="6"/>
  <c r="D213" i="6"/>
  <c r="H212" i="6"/>
  <c r="G212" i="6"/>
  <c r="F212" i="6"/>
  <c r="E212" i="6"/>
  <c r="D212" i="6"/>
  <c r="H211" i="6"/>
  <c r="G211" i="6"/>
  <c r="F211" i="6"/>
  <c r="E211" i="6"/>
  <c r="D211" i="6"/>
  <c r="H210" i="6"/>
  <c r="G210" i="6"/>
  <c r="F210" i="6"/>
  <c r="E210" i="6"/>
  <c r="D210" i="6"/>
  <c r="H209" i="6"/>
  <c r="G209" i="6"/>
  <c r="F209" i="6"/>
  <c r="E209" i="6"/>
  <c r="D209" i="6"/>
  <c r="H208" i="6"/>
  <c r="G208" i="6"/>
  <c r="F208" i="6"/>
  <c r="E208" i="6"/>
  <c r="D208" i="6"/>
  <c r="H207" i="6"/>
  <c r="G207" i="6"/>
  <c r="F207" i="6"/>
  <c r="E207" i="6"/>
  <c r="D207" i="6"/>
  <c r="H205" i="6"/>
  <c r="G205" i="6"/>
  <c r="F205" i="6"/>
  <c r="E205" i="6"/>
  <c r="D205" i="6"/>
  <c r="H204" i="6"/>
  <c r="G204" i="6"/>
  <c r="F204" i="6"/>
  <c r="E204" i="6"/>
  <c r="D204" i="6"/>
  <c r="H203" i="6"/>
  <c r="G203" i="6"/>
  <c r="F203" i="6"/>
  <c r="E203" i="6"/>
  <c r="D203" i="6"/>
  <c r="H202" i="6"/>
  <c r="G202" i="6"/>
  <c r="F202" i="6"/>
  <c r="E202" i="6"/>
  <c r="D202" i="6"/>
  <c r="H201" i="6"/>
  <c r="G201" i="6"/>
  <c r="F201" i="6"/>
  <c r="E201" i="6"/>
  <c r="D201" i="6"/>
  <c r="H200" i="6"/>
  <c r="G200" i="6"/>
  <c r="F200" i="6"/>
  <c r="E200" i="6"/>
  <c r="D200" i="6"/>
  <c r="H199" i="6"/>
  <c r="H206" i="6" s="1"/>
  <c r="G199" i="6"/>
  <c r="F199" i="6"/>
  <c r="E199" i="6"/>
  <c r="D199" i="6"/>
  <c r="H198" i="6"/>
  <c r="G198" i="6"/>
  <c r="F198" i="6"/>
  <c r="E198" i="6"/>
  <c r="D198" i="6"/>
  <c r="H196" i="6"/>
  <c r="G196" i="6"/>
  <c r="F196" i="6"/>
  <c r="E196" i="6"/>
  <c r="D196" i="6"/>
  <c r="H195" i="6"/>
  <c r="G195" i="6"/>
  <c r="F195" i="6"/>
  <c r="E195" i="6"/>
  <c r="D195" i="6"/>
  <c r="H194" i="6"/>
  <c r="G194" i="6"/>
  <c r="F194" i="6"/>
  <c r="E194" i="6"/>
  <c r="D194" i="6"/>
  <c r="H193" i="6"/>
  <c r="G193" i="6"/>
  <c r="F193" i="6"/>
  <c r="E193" i="6"/>
  <c r="D193" i="6"/>
  <c r="H192" i="6"/>
  <c r="G192" i="6"/>
  <c r="F192" i="6"/>
  <c r="E192" i="6"/>
  <c r="D192" i="6"/>
  <c r="H191" i="6"/>
  <c r="G191" i="6"/>
  <c r="F191" i="6"/>
  <c r="E191" i="6"/>
  <c r="D191" i="6"/>
  <c r="H190" i="6"/>
  <c r="G190" i="6"/>
  <c r="F190" i="6"/>
  <c r="E190" i="6"/>
  <c r="E197" i="6" s="1"/>
  <c r="D190" i="6"/>
  <c r="H189" i="6"/>
  <c r="G189" i="6"/>
  <c r="F189" i="6"/>
  <c r="E189" i="6"/>
  <c r="D189" i="6"/>
  <c r="H187" i="6"/>
  <c r="G187" i="6"/>
  <c r="F187" i="6"/>
  <c r="E187" i="6"/>
  <c r="D187" i="6"/>
  <c r="H186" i="6"/>
  <c r="G186" i="6"/>
  <c r="F186" i="6"/>
  <c r="E186" i="6"/>
  <c r="D186" i="6"/>
  <c r="H185" i="6"/>
  <c r="G185" i="6"/>
  <c r="F185" i="6"/>
  <c r="E185" i="6"/>
  <c r="D185" i="6"/>
  <c r="H184" i="6"/>
  <c r="G184" i="6"/>
  <c r="F184" i="6"/>
  <c r="E184" i="6"/>
  <c r="D184" i="6"/>
  <c r="H183" i="6"/>
  <c r="G183" i="6"/>
  <c r="F183" i="6"/>
  <c r="E183" i="6"/>
  <c r="D183" i="6"/>
  <c r="H182" i="6"/>
  <c r="G182" i="6"/>
  <c r="F182" i="6"/>
  <c r="E182" i="6"/>
  <c r="D182" i="6"/>
  <c r="H181" i="6"/>
  <c r="G181" i="6"/>
  <c r="F181" i="6"/>
  <c r="E181" i="6"/>
  <c r="D181" i="6"/>
  <c r="H180" i="6"/>
  <c r="G180" i="6"/>
  <c r="F180" i="6"/>
  <c r="F188" i="6" s="1"/>
  <c r="E180" i="6"/>
  <c r="D180" i="6"/>
  <c r="H179" i="6"/>
  <c r="G179" i="6"/>
  <c r="G188" i="6" s="1"/>
  <c r="F179" i="6"/>
  <c r="E179" i="6"/>
  <c r="D179" i="6"/>
  <c r="H178" i="6"/>
  <c r="G178" i="6"/>
  <c r="F178" i="6"/>
  <c r="E178" i="6"/>
  <c r="D178" i="6"/>
  <c r="H176" i="6"/>
  <c r="G176" i="6"/>
  <c r="F176" i="6"/>
  <c r="E176" i="6"/>
  <c r="D176" i="6"/>
  <c r="H175" i="6"/>
  <c r="G175" i="6"/>
  <c r="F175" i="6"/>
  <c r="E175" i="6"/>
  <c r="D175" i="6"/>
  <c r="H174" i="6"/>
  <c r="G174" i="6"/>
  <c r="F174" i="6"/>
  <c r="E174" i="6"/>
  <c r="D174" i="6"/>
  <c r="H173" i="6"/>
  <c r="G173" i="6"/>
  <c r="F173" i="6"/>
  <c r="E173" i="6"/>
  <c r="D173" i="6"/>
  <c r="H172" i="6"/>
  <c r="G172" i="6"/>
  <c r="F172" i="6"/>
  <c r="E172" i="6"/>
  <c r="D172" i="6"/>
  <c r="H171" i="6"/>
  <c r="G171" i="6"/>
  <c r="F171" i="6"/>
  <c r="E171" i="6"/>
  <c r="D171" i="6"/>
  <c r="H170" i="6"/>
  <c r="G170" i="6"/>
  <c r="F170" i="6"/>
  <c r="E170" i="6"/>
  <c r="D170" i="6"/>
  <c r="H169" i="6"/>
  <c r="G169" i="6"/>
  <c r="F169" i="6"/>
  <c r="E169" i="6"/>
  <c r="D169" i="6"/>
  <c r="H168" i="6"/>
  <c r="G168" i="6"/>
  <c r="F168" i="6"/>
  <c r="E168" i="6"/>
  <c r="D168" i="6"/>
  <c r="H167" i="6"/>
  <c r="G167" i="6"/>
  <c r="F167" i="6"/>
  <c r="E167" i="6"/>
  <c r="D167" i="6"/>
  <c r="H166" i="6"/>
  <c r="G166" i="6"/>
  <c r="F166" i="6"/>
  <c r="E166" i="6"/>
  <c r="D166" i="6"/>
  <c r="H165" i="6"/>
  <c r="G165" i="6"/>
  <c r="F165" i="6"/>
  <c r="E165" i="6"/>
  <c r="D165" i="6"/>
  <c r="H163" i="6"/>
  <c r="G163" i="6"/>
  <c r="F163" i="6"/>
  <c r="E163" i="6"/>
  <c r="D163" i="6"/>
  <c r="H162" i="6"/>
  <c r="G162" i="6"/>
  <c r="G164" i="6" s="1"/>
  <c r="F162" i="6"/>
  <c r="E162" i="6"/>
  <c r="D162" i="6"/>
  <c r="H161" i="6"/>
  <c r="G161" i="6"/>
  <c r="F161" i="6"/>
  <c r="E161" i="6"/>
  <c r="D161" i="6"/>
  <c r="H160" i="6"/>
  <c r="G160" i="6"/>
  <c r="F160" i="6"/>
  <c r="F164" i="6" s="1"/>
  <c r="E160" i="6"/>
  <c r="D160" i="6"/>
  <c r="H159" i="6"/>
  <c r="G159" i="6"/>
  <c r="F159" i="6"/>
  <c r="E159" i="6"/>
  <c r="D159" i="6"/>
  <c r="H157" i="6"/>
  <c r="G157" i="6"/>
  <c r="F157" i="6"/>
  <c r="E157" i="6"/>
  <c r="D157" i="6"/>
  <c r="H156" i="6"/>
  <c r="G156" i="6"/>
  <c r="F156" i="6"/>
  <c r="E156" i="6"/>
  <c r="D156" i="6"/>
  <c r="H155" i="6"/>
  <c r="G155" i="6"/>
  <c r="F155" i="6"/>
  <c r="E155" i="6"/>
  <c r="D155" i="6"/>
  <c r="H154" i="6"/>
  <c r="G154" i="6"/>
  <c r="F154" i="6"/>
  <c r="E154" i="6"/>
  <c r="D154" i="6"/>
  <c r="H152" i="6"/>
  <c r="G152" i="6"/>
  <c r="F152" i="6"/>
  <c r="E152" i="6"/>
  <c r="D152" i="6"/>
  <c r="H151" i="6"/>
  <c r="G151" i="6"/>
  <c r="F151" i="6"/>
  <c r="E151" i="6"/>
  <c r="D151" i="6"/>
  <c r="H150" i="6"/>
  <c r="G150" i="6"/>
  <c r="F150" i="6"/>
  <c r="E150" i="6"/>
  <c r="D150" i="6"/>
  <c r="H149" i="6"/>
  <c r="G149" i="6"/>
  <c r="F149" i="6"/>
  <c r="E149" i="6"/>
  <c r="D149" i="6"/>
  <c r="H148" i="6"/>
  <c r="G148" i="6"/>
  <c r="F148" i="6"/>
  <c r="E148" i="6"/>
  <c r="D148" i="6"/>
  <c r="H147" i="6"/>
  <c r="G147" i="6"/>
  <c r="F147" i="6"/>
  <c r="E147" i="6"/>
  <c r="D147" i="6"/>
  <c r="H146" i="6"/>
  <c r="G146" i="6"/>
  <c r="F146" i="6"/>
  <c r="E146" i="6"/>
  <c r="D146" i="6"/>
  <c r="H145" i="6"/>
  <c r="G145" i="6"/>
  <c r="F145" i="6"/>
  <c r="E145" i="6"/>
  <c r="D145" i="6"/>
  <c r="H144" i="6"/>
  <c r="G144" i="6"/>
  <c r="F144" i="6"/>
  <c r="E144" i="6"/>
  <c r="D144" i="6"/>
  <c r="H143" i="6"/>
  <c r="G143" i="6"/>
  <c r="F143" i="6"/>
  <c r="E143" i="6"/>
  <c r="D143" i="6"/>
  <c r="H142" i="6"/>
  <c r="G142" i="6"/>
  <c r="F142" i="6"/>
  <c r="E142" i="6"/>
  <c r="D142" i="6"/>
  <c r="H141" i="6"/>
  <c r="G141" i="6"/>
  <c r="F141" i="6"/>
  <c r="E141" i="6"/>
  <c r="D141" i="6"/>
  <c r="H140" i="6"/>
  <c r="G140" i="6"/>
  <c r="F140" i="6"/>
  <c r="E140" i="6"/>
  <c r="D140" i="6"/>
  <c r="H138" i="6"/>
  <c r="G138" i="6"/>
  <c r="F138" i="6"/>
  <c r="E138" i="6"/>
  <c r="D138" i="6"/>
  <c r="H137" i="6"/>
  <c r="G137" i="6"/>
  <c r="F137" i="6"/>
  <c r="E137" i="6"/>
  <c r="D137" i="6"/>
  <c r="H136" i="6"/>
  <c r="G136" i="6"/>
  <c r="F136" i="6"/>
  <c r="E136" i="6"/>
  <c r="D136" i="6"/>
  <c r="H135" i="6"/>
  <c r="H139" i="6" s="1"/>
  <c r="G135" i="6"/>
  <c r="F135" i="6"/>
  <c r="E135" i="6"/>
  <c r="D135" i="6"/>
  <c r="H134" i="6"/>
  <c r="G134" i="6"/>
  <c r="F134" i="6"/>
  <c r="E134" i="6"/>
  <c r="D134" i="6"/>
  <c r="H133" i="6"/>
  <c r="G133" i="6"/>
  <c r="F133" i="6"/>
  <c r="E133" i="6"/>
  <c r="D133" i="6"/>
  <c r="H131" i="6"/>
  <c r="G131" i="6"/>
  <c r="F131" i="6"/>
  <c r="E131" i="6"/>
  <c r="D131" i="6"/>
  <c r="H130" i="6"/>
  <c r="G130" i="6"/>
  <c r="F130" i="6"/>
  <c r="E130" i="6"/>
  <c r="D130" i="6"/>
  <c r="H129" i="6"/>
  <c r="G129" i="6"/>
  <c r="F129" i="6"/>
  <c r="E129" i="6"/>
  <c r="D129" i="6"/>
  <c r="H128" i="6"/>
  <c r="G128" i="6"/>
  <c r="G132" i="6" s="1"/>
  <c r="F128" i="6"/>
  <c r="E128" i="6"/>
  <c r="D128" i="6"/>
  <c r="H127" i="6"/>
  <c r="G127" i="6"/>
  <c r="F127" i="6"/>
  <c r="E127" i="6"/>
  <c r="D127" i="6"/>
  <c r="H125" i="6"/>
  <c r="G125" i="6"/>
  <c r="F125" i="6"/>
  <c r="E125" i="6"/>
  <c r="D125" i="6"/>
  <c r="H124" i="6"/>
  <c r="G124" i="6"/>
  <c r="F124" i="6"/>
  <c r="E124" i="6"/>
  <c r="D124" i="6"/>
  <c r="H123" i="6"/>
  <c r="G123" i="6"/>
  <c r="F123" i="6"/>
  <c r="E123" i="6"/>
  <c r="D123" i="6"/>
  <c r="H122" i="6"/>
  <c r="G122" i="6"/>
  <c r="F122" i="6"/>
  <c r="E122" i="6"/>
  <c r="D122" i="6"/>
  <c r="H121" i="6"/>
  <c r="G121" i="6"/>
  <c r="F121" i="6"/>
  <c r="E121" i="6"/>
  <c r="D121" i="6"/>
  <c r="H120" i="6"/>
  <c r="G120" i="6"/>
  <c r="F120" i="6"/>
  <c r="E120" i="6"/>
  <c r="D120" i="6"/>
  <c r="H119" i="6"/>
  <c r="G119" i="6"/>
  <c r="F119" i="6"/>
  <c r="E119" i="6"/>
  <c r="D119" i="6"/>
  <c r="H118" i="6"/>
  <c r="G118" i="6"/>
  <c r="F118" i="6"/>
  <c r="E118" i="6"/>
  <c r="D118" i="6"/>
  <c r="H117" i="6"/>
  <c r="G117" i="6"/>
  <c r="F117" i="6"/>
  <c r="E117" i="6"/>
  <c r="D117" i="6"/>
  <c r="H116" i="6"/>
  <c r="G116" i="6"/>
  <c r="F116" i="6"/>
  <c r="E116" i="6"/>
  <c r="D116" i="6"/>
  <c r="H115" i="6"/>
  <c r="G115" i="6"/>
  <c r="F115" i="6"/>
  <c r="E115" i="6"/>
  <c r="D115" i="6"/>
  <c r="H114" i="6"/>
  <c r="G114" i="6"/>
  <c r="F114" i="6"/>
  <c r="E114" i="6"/>
  <c r="D114" i="6"/>
  <c r="H113" i="6"/>
  <c r="G113" i="6"/>
  <c r="F113" i="6"/>
  <c r="E113" i="6"/>
  <c r="D113" i="6"/>
  <c r="H112" i="6"/>
  <c r="G112" i="6"/>
  <c r="F112" i="6"/>
  <c r="E112" i="6"/>
  <c r="D112" i="6"/>
  <c r="H111" i="6"/>
  <c r="G111" i="6"/>
  <c r="F111" i="6"/>
  <c r="E111" i="6"/>
  <c r="D111" i="6"/>
  <c r="H110" i="6"/>
  <c r="G110" i="6"/>
  <c r="F110" i="6"/>
  <c r="E110" i="6"/>
  <c r="D110" i="6"/>
  <c r="H109" i="6"/>
  <c r="G109" i="6"/>
  <c r="F109" i="6"/>
  <c r="E109" i="6"/>
  <c r="D109" i="6"/>
  <c r="H108" i="6"/>
  <c r="G108" i="6"/>
  <c r="F108" i="6"/>
  <c r="E108" i="6"/>
  <c r="D108" i="6"/>
  <c r="H107" i="6"/>
  <c r="G107" i="6"/>
  <c r="F107" i="6"/>
  <c r="E107" i="6"/>
  <c r="D107" i="6"/>
  <c r="H106" i="6"/>
  <c r="G106" i="6"/>
  <c r="F106" i="6"/>
  <c r="E106" i="6"/>
  <c r="D106" i="6"/>
  <c r="H105" i="6"/>
  <c r="G105" i="6"/>
  <c r="F105" i="6"/>
  <c r="E105" i="6"/>
  <c r="D105" i="6"/>
  <c r="H104" i="6"/>
  <c r="G104" i="6"/>
  <c r="F104" i="6"/>
  <c r="E104" i="6"/>
  <c r="D104" i="6"/>
  <c r="H103" i="6"/>
  <c r="G103" i="6"/>
  <c r="F103" i="6"/>
  <c r="E103" i="6"/>
  <c r="D103" i="6"/>
  <c r="H102" i="6"/>
  <c r="G102" i="6"/>
  <c r="F102" i="6"/>
  <c r="E102" i="6"/>
  <c r="D102" i="6"/>
  <c r="H101" i="6"/>
  <c r="G101" i="6"/>
  <c r="F101" i="6"/>
  <c r="E101" i="6"/>
  <c r="D101" i="6"/>
  <c r="H100" i="6"/>
  <c r="G100" i="6"/>
  <c r="F100" i="6"/>
  <c r="E100" i="6"/>
  <c r="D100" i="6"/>
  <c r="H99" i="6"/>
  <c r="G99" i="6"/>
  <c r="F99" i="6"/>
  <c r="E99" i="6"/>
  <c r="D99" i="6"/>
  <c r="H98" i="6"/>
  <c r="G98" i="6"/>
  <c r="F98" i="6"/>
  <c r="E98" i="6"/>
  <c r="D98" i="6"/>
  <c r="H97" i="6"/>
  <c r="G97" i="6"/>
  <c r="F97" i="6"/>
  <c r="E97" i="6"/>
  <c r="D97" i="6"/>
  <c r="H96" i="6"/>
  <c r="G96" i="6"/>
  <c r="F96" i="6"/>
  <c r="E96" i="6"/>
  <c r="D96" i="6"/>
  <c r="H95" i="6"/>
  <c r="G95" i="6"/>
  <c r="F95" i="6"/>
  <c r="E95" i="6"/>
  <c r="D95" i="6"/>
  <c r="H94" i="6"/>
  <c r="G94" i="6"/>
  <c r="F94" i="6"/>
  <c r="E94" i="6"/>
  <c r="D94" i="6"/>
  <c r="H93" i="6"/>
  <c r="G93" i="6"/>
  <c r="F93" i="6"/>
  <c r="E93" i="6"/>
  <c r="D93" i="6"/>
  <c r="H92" i="6"/>
  <c r="G92" i="6"/>
  <c r="F92" i="6"/>
  <c r="E92" i="6"/>
  <c r="D92" i="6"/>
  <c r="H91" i="6"/>
  <c r="G91" i="6"/>
  <c r="F91" i="6"/>
  <c r="E91" i="6"/>
  <c r="D91" i="6"/>
  <c r="H90" i="6"/>
  <c r="G90" i="6"/>
  <c r="F90" i="6"/>
  <c r="E90" i="6"/>
  <c r="D90" i="6"/>
  <c r="H89" i="6"/>
  <c r="G89" i="6"/>
  <c r="F89" i="6"/>
  <c r="E89" i="6"/>
  <c r="D89" i="6"/>
  <c r="H88" i="6"/>
  <c r="G88" i="6"/>
  <c r="F88" i="6"/>
  <c r="E88" i="6"/>
  <c r="D88" i="6"/>
  <c r="H87" i="6"/>
  <c r="G87" i="6"/>
  <c r="F87" i="6"/>
  <c r="E87" i="6"/>
  <c r="D87" i="6"/>
  <c r="H86" i="6"/>
  <c r="G86" i="6"/>
  <c r="F86" i="6"/>
  <c r="E86" i="6"/>
  <c r="D86" i="6"/>
  <c r="H85" i="6"/>
  <c r="G85" i="6"/>
  <c r="F85" i="6"/>
  <c r="E85" i="6"/>
  <c r="D85" i="6"/>
  <c r="H84" i="6"/>
  <c r="G84" i="6"/>
  <c r="F84" i="6"/>
  <c r="E84" i="6"/>
  <c r="D84" i="6"/>
  <c r="H83" i="6"/>
  <c r="G83" i="6"/>
  <c r="F83" i="6"/>
  <c r="E83" i="6"/>
  <c r="D83" i="6"/>
  <c r="H82" i="6"/>
  <c r="G82" i="6"/>
  <c r="F82" i="6"/>
  <c r="E82" i="6"/>
  <c r="D82" i="6"/>
  <c r="H81" i="6"/>
  <c r="G81" i="6"/>
  <c r="F81" i="6"/>
  <c r="E81" i="6"/>
  <c r="D81" i="6"/>
  <c r="H80" i="6"/>
  <c r="G80" i="6"/>
  <c r="F80" i="6"/>
  <c r="E80" i="6"/>
  <c r="D80" i="6"/>
  <c r="H79" i="6"/>
  <c r="G79" i="6"/>
  <c r="F79" i="6"/>
  <c r="E79" i="6"/>
  <c r="D79" i="6"/>
  <c r="H78" i="6"/>
  <c r="G78" i="6"/>
  <c r="F78" i="6"/>
  <c r="E78" i="6"/>
  <c r="D78" i="6"/>
  <c r="H77" i="6"/>
  <c r="G77" i="6"/>
  <c r="F77" i="6"/>
  <c r="E77" i="6"/>
  <c r="D77" i="6"/>
  <c r="H76" i="6"/>
  <c r="G76" i="6"/>
  <c r="F76" i="6"/>
  <c r="E76" i="6"/>
  <c r="D76" i="6"/>
  <c r="H75" i="6"/>
  <c r="G75" i="6"/>
  <c r="F75" i="6"/>
  <c r="E75" i="6"/>
  <c r="D75" i="6"/>
  <c r="H74" i="6"/>
  <c r="G74" i="6"/>
  <c r="F74" i="6"/>
  <c r="E74" i="6"/>
  <c r="D74" i="6"/>
  <c r="H73" i="6"/>
  <c r="G73" i="6"/>
  <c r="F73" i="6"/>
  <c r="E73" i="6"/>
  <c r="D73" i="6"/>
  <c r="H72" i="6"/>
  <c r="G72" i="6"/>
  <c r="F72" i="6"/>
  <c r="E72" i="6"/>
  <c r="D72" i="6"/>
  <c r="H71" i="6"/>
  <c r="G71" i="6"/>
  <c r="F71" i="6"/>
  <c r="E71" i="6"/>
  <c r="D71" i="6"/>
  <c r="H70" i="6"/>
  <c r="G70" i="6"/>
  <c r="F70" i="6"/>
  <c r="E70" i="6"/>
  <c r="D70" i="6"/>
  <c r="H69" i="6"/>
  <c r="G69" i="6"/>
  <c r="F69" i="6"/>
  <c r="E69" i="6"/>
  <c r="D69" i="6"/>
  <c r="H68" i="6"/>
  <c r="G68" i="6"/>
  <c r="F68" i="6"/>
  <c r="E68" i="6"/>
  <c r="D68" i="6"/>
  <c r="H67" i="6"/>
  <c r="G67" i="6"/>
  <c r="F67" i="6"/>
  <c r="E67" i="6"/>
  <c r="D67" i="6"/>
  <c r="H66" i="6"/>
  <c r="G66" i="6"/>
  <c r="F66" i="6"/>
  <c r="E66" i="6"/>
  <c r="D66" i="6"/>
  <c r="H65" i="6"/>
  <c r="G65" i="6"/>
  <c r="F65" i="6"/>
  <c r="E65" i="6"/>
  <c r="D65" i="6"/>
  <c r="H64" i="6"/>
  <c r="G64" i="6"/>
  <c r="F64" i="6"/>
  <c r="E64" i="6"/>
  <c r="D64" i="6"/>
  <c r="H63" i="6"/>
  <c r="G63" i="6"/>
  <c r="F63" i="6"/>
  <c r="E63" i="6"/>
  <c r="D63" i="6"/>
  <c r="H62" i="6"/>
  <c r="G62" i="6"/>
  <c r="F62" i="6"/>
  <c r="E62" i="6"/>
  <c r="D62" i="6"/>
  <c r="H61" i="6"/>
  <c r="G61" i="6"/>
  <c r="F61" i="6"/>
  <c r="E61" i="6"/>
  <c r="D61" i="6"/>
  <c r="H60" i="6"/>
  <c r="G60" i="6"/>
  <c r="F60" i="6"/>
  <c r="E60" i="6"/>
  <c r="D60" i="6"/>
  <c r="H59" i="6"/>
  <c r="G59" i="6"/>
  <c r="F59" i="6"/>
  <c r="E59" i="6"/>
  <c r="D59" i="6"/>
  <c r="H58" i="6"/>
  <c r="H126" i="6" s="1"/>
  <c r="G58" i="6"/>
  <c r="F58" i="6"/>
  <c r="E58" i="6"/>
  <c r="E126" i="6" s="1"/>
  <c r="D58" i="6"/>
  <c r="H57" i="6"/>
  <c r="G57" i="6"/>
  <c r="F57" i="6"/>
  <c r="E57" i="6"/>
  <c r="D57" i="6"/>
  <c r="H55" i="6"/>
  <c r="G55" i="6"/>
  <c r="F55" i="6"/>
  <c r="E55" i="6"/>
  <c r="D55" i="6"/>
  <c r="H54" i="6"/>
  <c r="G54" i="6"/>
  <c r="F54" i="6"/>
  <c r="E54" i="6"/>
  <c r="E17" i="6" s="1"/>
  <c r="D54" i="6"/>
  <c r="H53" i="6"/>
  <c r="G53" i="6"/>
  <c r="F53" i="6"/>
  <c r="E53" i="6"/>
  <c r="D53" i="6"/>
  <c r="H52" i="6"/>
  <c r="G52" i="6"/>
  <c r="G15" i="6" s="1"/>
  <c r="F52" i="6"/>
  <c r="E52" i="6"/>
  <c r="D52" i="6"/>
  <c r="H51" i="6"/>
  <c r="H14" i="6" s="1"/>
  <c r="G51" i="6"/>
  <c r="F51" i="6"/>
  <c r="E51" i="6"/>
  <c r="D51" i="6"/>
  <c r="H50" i="6"/>
  <c r="G50" i="6"/>
  <c r="F50" i="6"/>
  <c r="E50" i="6"/>
  <c r="D50" i="6"/>
  <c r="H49" i="6"/>
  <c r="G49" i="6"/>
  <c r="F49" i="6"/>
  <c r="E49" i="6"/>
  <c r="D49" i="6"/>
  <c r="H48" i="6"/>
  <c r="G48" i="6"/>
  <c r="F48" i="6"/>
  <c r="E48" i="6"/>
  <c r="D48" i="6"/>
  <c r="H47" i="6"/>
  <c r="G47" i="6"/>
  <c r="F47" i="6"/>
  <c r="E47" i="6"/>
  <c r="D47" i="6"/>
  <c r="H46" i="6"/>
  <c r="G46" i="6"/>
  <c r="G7" i="6" s="1"/>
  <c r="F46" i="6"/>
  <c r="E46" i="6"/>
  <c r="D46" i="6"/>
  <c r="H45" i="6"/>
  <c r="G45" i="6"/>
  <c r="F45" i="6"/>
  <c r="E45" i="6"/>
  <c r="D45" i="6"/>
  <c r="H44" i="6"/>
  <c r="G44" i="6"/>
  <c r="G56" i="6" s="1"/>
  <c r="F44" i="6"/>
  <c r="F5" i="6" s="1"/>
  <c r="E44" i="6"/>
  <c r="D44" i="6"/>
  <c r="H43" i="6"/>
  <c r="G43" i="6"/>
  <c r="F43" i="6"/>
  <c r="E43" i="6"/>
  <c r="D43" i="6"/>
  <c r="H41" i="6"/>
  <c r="G41" i="6"/>
  <c r="F41" i="6"/>
  <c r="E41" i="6"/>
  <c r="D41" i="6"/>
  <c r="H40" i="6"/>
  <c r="G40" i="6"/>
  <c r="F40" i="6"/>
  <c r="F17" i="6" s="1"/>
  <c r="E40" i="6"/>
  <c r="D40" i="6"/>
  <c r="H39" i="6"/>
  <c r="G39" i="6"/>
  <c r="F39" i="6"/>
  <c r="F16" i="6" s="1"/>
  <c r="E39" i="6"/>
  <c r="D39" i="6"/>
  <c r="H38" i="6"/>
  <c r="G38" i="6"/>
  <c r="F38" i="6"/>
  <c r="E38" i="6"/>
  <c r="D38" i="6"/>
  <c r="H37" i="6"/>
  <c r="G37" i="6"/>
  <c r="F37" i="6"/>
  <c r="E37" i="6"/>
  <c r="D37" i="6"/>
  <c r="H36" i="6"/>
  <c r="G36" i="6"/>
  <c r="F36" i="6"/>
  <c r="E36" i="6"/>
  <c r="D36" i="6"/>
  <c r="H35" i="6"/>
  <c r="G35" i="6"/>
  <c r="F35" i="6"/>
  <c r="E35" i="6"/>
  <c r="D35" i="6"/>
  <c r="H34" i="6"/>
  <c r="H9" i="6" s="1"/>
  <c r="G34" i="6"/>
  <c r="F34" i="6"/>
  <c r="E34" i="6"/>
  <c r="D34" i="6"/>
  <c r="H33" i="6"/>
  <c r="G33" i="6"/>
  <c r="F33" i="6"/>
  <c r="E33" i="6"/>
  <c r="D33" i="6"/>
  <c r="H32" i="6"/>
  <c r="G32" i="6"/>
  <c r="F32" i="6"/>
  <c r="E32" i="6"/>
  <c r="D32" i="6"/>
  <c r="H31" i="6"/>
  <c r="G31" i="6"/>
  <c r="F31" i="6"/>
  <c r="E31" i="6"/>
  <c r="D31" i="6"/>
  <c r="H30" i="6"/>
  <c r="G30" i="6"/>
  <c r="F30" i="6"/>
  <c r="E30" i="6"/>
  <c r="D30" i="6"/>
  <c r="H28" i="6"/>
  <c r="G28" i="6"/>
  <c r="F28" i="6"/>
  <c r="E28" i="6"/>
  <c r="H27" i="6"/>
  <c r="G27" i="6"/>
  <c r="F27" i="6"/>
  <c r="E27" i="6"/>
  <c r="H26" i="6"/>
  <c r="G26" i="6"/>
  <c r="F26" i="6"/>
  <c r="E26" i="6"/>
  <c r="H25" i="6"/>
  <c r="G25" i="6"/>
  <c r="F25" i="6"/>
  <c r="E25" i="6"/>
  <c r="H24" i="6"/>
  <c r="G24" i="6"/>
  <c r="F24" i="6"/>
  <c r="E24" i="6"/>
  <c r="H23" i="6"/>
  <c r="G23" i="6"/>
  <c r="F23" i="6"/>
  <c r="E23" i="6"/>
  <c r="H22" i="6"/>
  <c r="G22" i="6"/>
  <c r="F22" i="6"/>
  <c r="E22" i="6"/>
  <c r="H21" i="6"/>
  <c r="G21" i="6"/>
  <c r="F21" i="6"/>
  <c r="E21" i="6"/>
  <c r="H20" i="6"/>
  <c r="G20" i="6"/>
  <c r="G29" i="6" s="1"/>
  <c r="F20" i="6"/>
  <c r="E20" i="6"/>
  <c r="G16" i="6"/>
  <c r="H15" i="6"/>
  <c r="H13" i="6"/>
  <c r="H12" i="6"/>
  <c r="G12" i="6"/>
  <c r="F12" i="6"/>
  <c r="E12" i="6"/>
  <c r="H11" i="6"/>
  <c r="G11" i="6"/>
  <c r="F11" i="6"/>
  <c r="H10" i="6"/>
  <c r="G8" i="6"/>
  <c r="G6" i="6"/>
  <c r="H4" i="6"/>
  <c r="G4" i="6"/>
  <c r="F4" i="6"/>
  <c r="E4" i="6"/>
  <c r="H368" i="4"/>
  <c r="G368" i="4"/>
  <c r="F368" i="4"/>
  <c r="F369" i="4" s="1"/>
  <c r="E368" i="4"/>
  <c r="D368" i="4"/>
  <c r="H367" i="4"/>
  <c r="G367" i="4"/>
  <c r="F367" i="4"/>
  <c r="E367" i="4"/>
  <c r="D367" i="4"/>
  <c r="H366" i="4"/>
  <c r="H369" i="4" s="1"/>
  <c r="G366" i="4"/>
  <c r="F366" i="4"/>
  <c r="E366" i="4"/>
  <c r="E369" i="4" s="1"/>
  <c r="D366" i="4"/>
  <c r="H365" i="4"/>
  <c r="G365" i="4"/>
  <c r="F365" i="4"/>
  <c r="E365" i="4"/>
  <c r="D365" i="4"/>
  <c r="H363" i="4"/>
  <c r="G363" i="4"/>
  <c r="G364" i="4" s="1"/>
  <c r="F363" i="4"/>
  <c r="E363" i="4"/>
  <c r="D363" i="4"/>
  <c r="H362" i="4"/>
  <c r="H364" i="4" s="1"/>
  <c r="G362" i="4"/>
  <c r="F362" i="4"/>
  <c r="F364" i="4" s="1"/>
  <c r="E362" i="4"/>
  <c r="D362" i="4"/>
  <c r="H361" i="4"/>
  <c r="G361" i="4"/>
  <c r="F361" i="4"/>
  <c r="E361" i="4"/>
  <c r="D361" i="4"/>
  <c r="H359" i="4"/>
  <c r="H360" i="4" s="1"/>
  <c r="G359" i="4"/>
  <c r="G360" i="4" s="1"/>
  <c r="F359" i="4"/>
  <c r="F360" i="4" s="1"/>
  <c r="E359" i="4"/>
  <c r="E360" i="4" s="1"/>
  <c r="D360" i="4" s="1"/>
  <c r="D359" i="4"/>
  <c r="H358" i="4"/>
  <c r="G358" i="4"/>
  <c r="F358" i="4"/>
  <c r="E358" i="4"/>
  <c r="D358" i="4"/>
  <c r="H356" i="4"/>
  <c r="G356" i="4"/>
  <c r="F356" i="4"/>
  <c r="E356" i="4"/>
  <c r="E357" i="4" s="1"/>
  <c r="D356" i="4"/>
  <c r="H355" i="4"/>
  <c r="H357" i="4" s="1"/>
  <c r="G355" i="4"/>
  <c r="F355" i="4"/>
  <c r="E355" i="4"/>
  <c r="D355" i="4"/>
  <c r="H354" i="4"/>
  <c r="G354" i="4"/>
  <c r="F354" i="4"/>
  <c r="E354" i="4"/>
  <c r="D354" i="4"/>
  <c r="H352" i="4"/>
  <c r="H353" i="4" s="1"/>
  <c r="G352" i="4"/>
  <c r="G353" i="4" s="1"/>
  <c r="F352" i="4"/>
  <c r="F353" i="4" s="1"/>
  <c r="E352" i="4"/>
  <c r="E353" i="4" s="1"/>
  <c r="D352" i="4"/>
  <c r="H351" i="4"/>
  <c r="G351" i="4"/>
  <c r="F351" i="4"/>
  <c r="E351" i="4"/>
  <c r="D351" i="4"/>
  <c r="H349" i="4"/>
  <c r="G349" i="4"/>
  <c r="F349" i="4"/>
  <c r="E349" i="4"/>
  <c r="D349" i="4"/>
  <c r="H348" i="4"/>
  <c r="H350" i="4" s="1"/>
  <c r="G348" i="4"/>
  <c r="G350" i="4" s="1"/>
  <c r="F348" i="4"/>
  <c r="E348" i="4"/>
  <c r="D348" i="4"/>
  <c r="H347" i="4"/>
  <c r="G347" i="4"/>
  <c r="F347" i="4"/>
  <c r="E347" i="4"/>
  <c r="D347" i="4"/>
  <c r="H345" i="4"/>
  <c r="G345" i="4"/>
  <c r="F345" i="4"/>
  <c r="E345" i="4"/>
  <c r="D345" i="4"/>
  <c r="H344" i="4"/>
  <c r="H346" i="4" s="1"/>
  <c r="G344" i="4"/>
  <c r="G346" i="4" s="1"/>
  <c r="F344" i="4"/>
  <c r="E344" i="4"/>
  <c r="D344" i="4"/>
  <c r="H343" i="4"/>
  <c r="G343" i="4"/>
  <c r="F343" i="4"/>
  <c r="E343" i="4"/>
  <c r="D343" i="4"/>
  <c r="H341" i="4"/>
  <c r="G341" i="4"/>
  <c r="F341" i="4"/>
  <c r="E341" i="4"/>
  <c r="D341" i="4"/>
  <c r="H340" i="4"/>
  <c r="H342" i="4" s="1"/>
  <c r="G340" i="4"/>
  <c r="G342" i="4" s="1"/>
  <c r="F340" i="4"/>
  <c r="E340" i="4"/>
  <c r="D340" i="4"/>
  <c r="H339" i="4"/>
  <c r="G339" i="4"/>
  <c r="F339" i="4"/>
  <c r="E339" i="4"/>
  <c r="D339" i="4"/>
  <c r="H337" i="4"/>
  <c r="G337" i="4"/>
  <c r="F337" i="4"/>
  <c r="E337" i="4"/>
  <c r="D337" i="4"/>
  <c r="H336" i="4"/>
  <c r="G336" i="4"/>
  <c r="F336" i="4"/>
  <c r="E336" i="4"/>
  <c r="D336" i="4"/>
  <c r="H335" i="4"/>
  <c r="G335" i="4"/>
  <c r="F335" i="4"/>
  <c r="E335" i="4"/>
  <c r="D335" i="4"/>
  <c r="H334" i="4"/>
  <c r="H338" i="4" s="1"/>
  <c r="G334" i="4"/>
  <c r="F334" i="4"/>
  <c r="E334" i="4"/>
  <c r="D334" i="4"/>
  <c r="H333" i="4"/>
  <c r="G333" i="4"/>
  <c r="F333" i="4"/>
  <c r="E333" i="4"/>
  <c r="E338" i="4" s="1"/>
  <c r="D333" i="4"/>
  <c r="H332" i="4"/>
  <c r="G332" i="4"/>
  <c r="F332" i="4"/>
  <c r="E332" i="4"/>
  <c r="D332" i="4"/>
  <c r="H330" i="4"/>
  <c r="H331" i="4" s="1"/>
  <c r="G330" i="4"/>
  <c r="F330" i="4"/>
  <c r="E330" i="4"/>
  <c r="D330" i="4"/>
  <c r="H329" i="4"/>
  <c r="G329" i="4"/>
  <c r="G331" i="4" s="1"/>
  <c r="F329" i="4"/>
  <c r="E329" i="4"/>
  <c r="E331" i="4" s="1"/>
  <c r="D329" i="4"/>
  <c r="H328" i="4"/>
  <c r="G328" i="4"/>
  <c r="F328" i="4"/>
  <c r="E328" i="4"/>
  <c r="D328" i="4"/>
  <c r="H326" i="4"/>
  <c r="H327" i="4" s="1"/>
  <c r="G326" i="4"/>
  <c r="F326" i="4"/>
  <c r="E326" i="4"/>
  <c r="D326" i="4"/>
  <c r="H325" i="4"/>
  <c r="G325" i="4"/>
  <c r="G327" i="4" s="1"/>
  <c r="F325" i="4"/>
  <c r="E325" i="4"/>
  <c r="E327" i="4" s="1"/>
  <c r="D325" i="4"/>
  <c r="H324" i="4"/>
  <c r="G324" i="4"/>
  <c r="F324" i="4"/>
  <c r="E324" i="4"/>
  <c r="D324" i="4"/>
  <c r="H322" i="4"/>
  <c r="G322" i="4"/>
  <c r="F322" i="4"/>
  <c r="E322" i="4"/>
  <c r="D322" i="4"/>
  <c r="H321" i="4"/>
  <c r="G321" i="4"/>
  <c r="F321" i="4"/>
  <c r="E321" i="4"/>
  <c r="D321" i="4"/>
  <c r="H320" i="4"/>
  <c r="G320" i="4"/>
  <c r="F320" i="4"/>
  <c r="E320" i="4"/>
  <c r="D320" i="4"/>
  <c r="H319" i="4"/>
  <c r="G319" i="4"/>
  <c r="F319" i="4"/>
  <c r="E319" i="4"/>
  <c r="D319" i="4"/>
  <c r="H318" i="4"/>
  <c r="G318" i="4"/>
  <c r="F318" i="4"/>
  <c r="E318" i="4"/>
  <c r="D318" i="4"/>
  <c r="H316" i="4"/>
  <c r="G316" i="4"/>
  <c r="F316" i="4"/>
  <c r="E316" i="4"/>
  <c r="E317" i="4" s="1"/>
  <c r="D316" i="4"/>
  <c r="H315" i="4"/>
  <c r="H317" i="4" s="1"/>
  <c r="G315" i="4"/>
  <c r="F315" i="4"/>
  <c r="E315" i="4"/>
  <c r="D315" i="4"/>
  <c r="H314" i="4"/>
  <c r="G314" i="4"/>
  <c r="F314" i="4"/>
  <c r="E314" i="4"/>
  <c r="D314" i="4"/>
  <c r="H312" i="4"/>
  <c r="G312" i="4"/>
  <c r="F312" i="4"/>
  <c r="E312" i="4"/>
  <c r="D312" i="4"/>
  <c r="H311" i="4"/>
  <c r="G311" i="4"/>
  <c r="F311" i="4"/>
  <c r="E311" i="4"/>
  <c r="D311" i="4"/>
  <c r="H310" i="4"/>
  <c r="G310" i="4"/>
  <c r="F310" i="4"/>
  <c r="E310" i="4"/>
  <c r="D310" i="4"/>
  <c r="H309" i="4"/>
  <c r="G309" i="4"/>
  <c r="G313" i="4" s="1"/>
  <c r="F309" i="4"/>
  <c r="E309" i="4"/>
  <c r="D309" i="4"/>
  <c r="H308" i="4"/>
  <c r="G308" i="4"/>
  <c r="F308" i="4"/>
  <c r="E308" i="4"/>
  <c r="D308" i="4"/>
  <c r="H306" i="4"/>
  <c r="H307" i="4" s="1"/>
  <c r="G306" i="4"/>
  <c r="F306" i="4"/>
  <c r="E306" i="4"/>
  <c r="D306" i="4"/>
  <c r="H305" i="4"/>
  <c r="G305" i="4"/>
  <c r="G307" i="4" s="1"/>
  <c r="F305" i="4"/>
  <c r="E305" i="4"/>
  <c r="E307" i="4" s="1"/>
  <c r="D305" i="4"/>
  <c r="H304" i="4"/>
  <c r="G304" i="4"/>
  <c r="F304" i="4"/>
  <c r="E304" i="4"/>
  <c r="D304" i="4"/>
  <c r="H302" i="4"/>
  <c r="G302" i="4"/>
  <c r="F302" i="4"/>
  <c r="E302" i="4"/>
  <c r="D302" i="4"/>
  <c r="H301" i="4"/>
  <c r="G301" i="4"/>
  <c r="F301" i="4"/>
  <c r="E301" i="4"/>
  <c r="D301" i="4"/>
  <c r="H300" i="4"/>
  <c r="G300" i="4"/>
  <c r="G303" i="4" s="1"/>
  <c r="F300" i="4"/>
  <c r="E300" i="4"/>
  <c r="D300" i="4"/>
  <c r="H299" i="4"/>
  <c r="G299" i="4"/>
  <c r="F299" i="4"/>
  <c r="E299" i="4"/>
  <c r="D299" i="4"/>
  <c r="H297" i="4"/>
  <c r="G297" i="4"/>
  <c r="F297" i="4"/>
  <c r="E297" i="4"/>
  <c r="E298" i="4" s="1"/>
  <c r="D297" i="4"/>
  <c r="H296" i="4"/>
  <c r="H298" i="4" s="1"/>
  <c r="G296" i="4"/>
  <c r="F296" i="4"/>
  <c r="F298" i="4" s="1"/>
  <c r="E296" i="4"/>
  <c r="D296" i="4"/>
  <c r="H295" i="4"/>
  <c r="G295" i="4"/>
  <c r="F295" i="4"/>
  <c r="E295" i="4"/>
  <c r="D295" i="4"/>
  <c r="H293" i="4"/>
  <c r="G293" i="4"/>
  <c r="F293" i="4"/>
  <c r="E293" i="4"/>
  <c r="D293" i="4"/>
  <c r="H292" i="4"/>
  <c r="G292" i="4"/>
  <c r="F292" i="4"/>
  <c r="E292" i="4"/>
  <c r="D292" i="4"/>
  <c r="H291" i="4"/>
  <c r="G291" i="4"/>
  <c r="F291" i="4"/>
  <c r="E291" i="4"/>
  <c r="D291" i="4"/>
  <c r="H290" i="4"/>
  <c r="G290" i="4"/>
  <c r="F290" i="4"/>
  <c r="E290" i="4"/>
  <c r="D290" i="4"/>
  <c r="H289" i="4"/>
  <c r="G289" i="4"/>
  <c r="F289" i="4"/>
  <c r="E289" i="4"/>
  <c r="D289" i="4"/>
  <c r="H288" i="4"/>
  <c r="G288" i="4"/>
  <c r="F288" i="4"/>
  <c r="E288" i="4"/>
  <c r="D288" i="4"/>
  <c r="H287" i="4"/>
  <c r="G287" i="4"/>
  <c r="F287" i="4"/>
  <c r="E287" i="4"/>
  <c r="D287" i="4"/>
  <c r="H285" i="4"/>
  <c r="G285" i="4"/>
  <c r="F285" i="4"/>
  <c r="E285" i="4"/>
  <c r="D285" i="4"/>
  <c r="H284" i="4"/>
  <c r="G284" i="4"/>
  <c r="F284" i="4"/>
  <c r="E284" i="4"/>
  <c r="D284" i="4"/>
  <c r="H283" i="4"/>
  <c r="G283" i="4"/>
  <c r="F283" i="4"/>
  <c r="E283" i="4"/>
  <c r="D283" i="4"/>
  <c r="H282" i="4"/>
  <c r="G282" i="4"/>
  <c r="F282" i="4"/>
  <c r="E282" i="4"/>
  <c r="D282" i="4"/>
  <c r="H281" i="4"/>
  <c r="G281" i="4"/>
  <c r="F281" i="4"/>
  <c r="E281" i="4"/>
  <c r="D281" i="4"/>
  <c r="H280" i="4"/>
  <c r="H286" i="4" s="1"/>
  <c r="G280" i="4"/>
  <c r="F280" i="4"/>
  <c r="E280" i="4"/>
  <c r="D280" i="4"/>
  <c r="H279" i="4"/>
  <c r="G279" i="4"/>
  <c r="F279" i="4"/>
  <c r="E279" i="4"/>
  <c r="D279" i="4"/>
  <c r="H277" i="4"/>
  <c r="G277" i="4"/>
  <c r="F277" i="4"/>
  <c r="E277" i="4"/>
  <c r="D277" i="4"/>
  <c r="H276" i="4"/>
  <c r="G276" i="4"/>
  <c r="F276" i="4"/>
  <c r="E276" i="4"/>
  <c r="D276" i="4"/>
  <c r="H275" i="4"/>
  <c r="G275" i="4"/>
  <c r="F275" i="4"/>
  <c r="E275" i="4"/>
  <c r="D275" i="4"/>
  <c r="H274" i="4"/>
  <c r="H278" i="4" s="1"/>
  <c r="G274" i="4"/>
  <c r="F274" i="4"/>
  <c r="E274" i="4"/>
  <c r="D274" i="4"/>
  <c r="H273" i="4"/>
  <c r="G273" i="4"/>
  <c r="F273" i="4"/>
  <c r="E273" i="4"/>
  <c r="D273" i="4"/>
  <c r="H271" i="4"/>
  <c r="G271" i="4"/>
  <c r="F271" i="4"/>
  <c r="E271" i="4"/>
  <c r="D271" i="4"/>
  <c r="H270" i="4"/>
  <c r="G270" i="4"/>
  <c r="F270" i="4"/>
  <c r="E270" i="4"/>
  <c r="D270" i="4"/>
  <c r="H269" i="4"/>
  <c r="G269" i="4"/>
  <c r="F269" i="4"/>
  <c r="E269" i="4"/>
  <c r="D269" i="4"/>
  <c r="H268" i="4"/>
  <c r="G268" i="4"/>
  <c r="F268" i="4"/>
  <c r="E268" i="4"/>
  <c r="D268" i="4"/>
  <c r="H267" i="4"/>
  <c r="G267" i="4"/>
  <c r="F267" i="4"/>
  <c r="E267" i="4"/>
  <c r="D267" i="4"/>
  <c r="H266" i="4"/>
  <c r="G266" i="4"/>
  <c r="F266" i="4"/>
  <c r="E266" i="4"/>
  <c r="D266" i="4"/>
  <c r="H265" i="4"/>
  <c r="G265" i="4"/>
  <c r="F265" i="4"/>
  <c r="E265" i="4"/>
  <c r="D265" i="4"/>
  <c r="H263" i="4"/>
  <c r="G263" i="4"/>
  <c r="F263" i="4"/>
  <c r="E263" i="4"/>
  <c r="D263" i="4"/>
  <c r="H262" i="4"/>
  <c r="G262" i="4"/>
  <c r="F262" i="4"/>
  <c r="E262" i="4"/>
  <c r="D262" i="4"/>
  <c r="H261" i="4"/>
  <c r="G261" i="4"/>
  <c r="F261" i="4"/>
  <c r="E261" i="4"/>
  <c r="D261" i="4"/>
  <c r="H260" i="4"/>
  <c r="G260" i="4"/>
  <c r="F260" i="4"/>
  <c r="E260" i="4"/>
  <c r="D260" i="4"/>
  <c r="H259" i="4"/>
  <c r="G259" i="4"/>
  <c r="F259" i="4"/>
  <c r="E259" i="4"/>
  <c r="D259" i="4"/>
  <c r="H258" i="4"/>
  <c r="G258" i="4"/>
  <c r="F258" i="4"/>
  <c r="F264" i="4" s="1"/>
  <c r="E258" i="4"/>
  <c r="D258" i="4"/>
  <c r="H257" i="4"/>
  <c r="G257" i="4"/>
  <c r="F257" i="4"/>
  <c r="E257" i="4"/>
  <c r="D257" i="4"/>
  <c r="H255" i="4"/>
  <c r="G255" i="4"/>
  <c r="F255" i="4"/>
  <c r="E255" i="4"/>
  <c r="D255" i="4"/>
  <c r="H254" i="4"/>
  <c r="G254" i="4"/>
  <c r="F254" i="4"/>
  <c r="E254" i="4"/>
  <c r="D254" i="4"/>
  <c r="H253" i="4"/>
  <c r="G253" i="4"/>
  <c r="F253" i="4"/>
  <c r="E253" i="4"/>
  <c r="D253" i="4"/>
  <c r="H252" i="4"/>
  <c r="G252" i="4"/>
  <c r="F252" i="4"/>
  <c r="E252" i="4"/>
  <c r="D252" i="4"/>
  <c r="H251" i="4"/>
  <c r="G251" i="4"/>
  <c r="F251" i="4"/>
  <c r="E251" i="4"/>
  <c r="D251" i="4"/>
  <c r="H250" i="4"/>
  <c r="G250" i="4"/>
  <c r="G256" i="4" s="1"/>
  <c r="F250" i="4"/>
  <c r="E250" i="4"/>
  <c r="D250" i="4"/>
  <c r="H249" i="4"/>
  <c r="G249" i="4"/>
  <c r="F249" i="4"/>
  <c r="E249" i="4"/>
  <c r="D249" i="4"/>
  <c r="H247" i="4"/>
  <c r="G247" i="4"/>
  <c r="F247" i="4"/>
  <c r="E247" i="4"/>
  <c r="D247" i="4"/>
  <c r="H246" i="4"/>
  <c r="G246" i="4"/>
  <c r="F246" i="4"/>
  <c r="E246" i="4"/>
  <c r="D246" i="4"/>
  <c r="H245" i="4"/>
  <c r="G245" i="4"/>
  <c r="F245" i="4"/>
  <c r="E245" i="4"/>
  <c r="D245" i="4"/>
  <c r="H244" i="4"/>
  <c r="G244" i="4"/>
  <c r="F244" i="4"/>
  <c r="E244" i="4"/>
  <c r="D244" i="4"/>
  <c r="H243" i="4"/>
  <c r="G243" i="4"/>
  <c r="F243" i="4"/>
  <c r="E243" i="4"/>
  <c r="D243" i="4"/>
  <c r="H242" i="4"/>
  <c r="G242" i="4"/>
  <c r="F242" i="4"/>
  <c r="E242" i="4"/>
  <c r="D242" i="4"/>
  <c r="H240" i="4"/>
  <c r="G240" i="4"/>
  <c r="F240" i="4"/>
  <c r="E240" i="4"/>
  <c r="D240" i="4"/>
  <c r="H239" i="4"/>
  <c r="G239" i="4"/>
  <c r="F239" i="4"/>
  <c r="E239" i="4"/>
  <c r="D239" i="4"/>
  <c r="H238" i="4"/>
  <c r="G238" i="4"/>
  <c r="F238" i="4"/>
  <c r="E238" i="4"/>
  <c r="D238" i="4"/>
  <c r="H237" i="4"/>
  <c r="G237" i="4"/>
  <c r="F237" i="4"/>
  <c r="E237" i="4"/>
  <c r="D237" i="4"/>
  <c r="H236" i="4"/>
  <c r="G236" i="4"/>
  <c r="F236" i="4"/>
  <c r="F241" i="4" s="1"/>
  <c r="E236" i="4"/>
  <c r="D236" i="4"/>
  <c r="H235" i="4"/>
  <c r="H241" i="4" s="1"/>
  <c r="G235" i="4"/>
  <c r="F235" i="4"/>
  <c r="E235" i="4"/>
  <c r="D235" i="4"/>
  <c r="H234" i="4"/>
  <c r="G234" i="4"/>
  <c r="F234" i="4"/>
  <c r="E234" i="4"/>
  <c r="D234" i="4"/>
  <c r="H232" i="4"/>
  <c r="G232" i="4"/>
  <c r="F232" i="4"/>
  <c r="F233" i="4" s="1"/>
  <c r="E232" i="4"/>
  <c r="D232" i="4"/>
  <c r="H231" i="4"/>
  <c r="G231" i="4"/>
  <c r="F231" i="4"/>
  <c r="E231" i="4"/>
  <c r="D231" i="4"/>
  <c r="H230" i="4"/>
  <c r="H233" i="4" s="1"/>
  <c r="G230" i="4"/>
  <c r="F230" i="4"/>
  <c r="E230" i="4"/>
  <c r="E11" i="4" s="1"/>
  <c r="D230" i="4"/>
  <c r="H229" i="4"/>
  <c r="G229" i="4"/>
  <c r="F229" i="4"/>
  <c r="E229" i="4"/>
  <c r="D229" i="4"/>
  <c r="H227" i="4"/>
  <c r="G227" i="4"/>
  <c r="F227" i="4"/>
  <c r="E227" i="4"/>
  <c r="D227" i="4"/>
  <c r="H226" i="4"/>
  <c r="G226" i="4"/>
  <c r="F226" i="4"/>
  <c r="E226" i="4"/>
  <c r="D226" i="4"/>
  <c r="H225" i="4"/>
  <c r="G225" i="4"/>
  <c r="F225" i="4"/>
  <c r="E225" i="4"/>
  <c r="D225" i="4"/>
  <c r="H224" i="4"/>
  <c r="G224" i="4"/>
  <c r="G228" i="4" s="1"/>
  <c r="F224" i="4"/>
  <c r="F228" i="4" s="1"/>
  <c r="E224" i="4"/>
  <c r="D224" i="4"/>
  <c r="H223" i="4"/>
  <c r="G223" i="4"/>
  <c r="F223" i="4"/>
  <c r="E223" i="4"/>
  <c r="D223" i="4"/>
  <c r="H221" i="4"/>
  <c r="G221" i="4"/>
  <c r="F221" i="4"/>
  <c r="E221" i="4"/>
  <c r="D221" i="4"/>
  <c r="H220" i="4"/>
  <c r="G220" i="4"/>
  <c r="F220" i="4"/>
  <c r="E220" i="4"/>
  <c r="D220" i="4"/>
  <c r="H219" i="4"/>
  <c r="G219" i="4"/>
  <c r="F219" i="4"/>
  <c r="E219" i="4"/>
  <c r="D219" i="4"/>
  <c r="H218" i="4"/>
  <c r="G218" i="4"/>
  <c r="F218" i="4"/>
  <c r="E218" i="4"/>
  <c r="D218" i="4"/>
  <c r="H217" i="4"/>
  <c r="G217" i="4"/>
  <c r="F217" i="4"/>
  <c r="E217" i="4"/>
  <c r="D217" i="4"/>
  <c r="H216" i="4"/>
  <c r="G216" i="4"/>
  <c r="F216" i="4"/>
  <c r="E216" i="4"/>
  <c r="D216" i="4"/>
  <c r="H215" i="4"/>
  <c r="G215" i="4"/>
  <c r="F215" i="4"/>
  <c r="E215" i="4"/>
  <c r="D215" i="4"/>
  <c r="H213" i="4"/>
  <c r="G213" i="4"/>
  <c r="F213" i="4"/>
  <c r="E213" i="4"/>
  <c r="D213" i="4"/>
  <c r="H212" i="4"/>
  <c r="G212" i="4"/>
  <c r="F212" i="4"/>
  <c r="E212" i="4"/>
  <c r="D212" i="4"/>
  <c r="H211" i="4"/>
  <c r="G211" i="4"/>
  <c r="F211" i="4"/>
  <c r="E211" i="4"/>
  <c r="D211" i="4"/>
  <c r="H210" i="4"/>
  <c r="G210" i="4"/>
  <c r="F210" i="4"/>
  <c r="E210" i="4"/>
  <c r="D210" i="4"/>
  <c r="H209" i="4"/>
  <c r="G209" i="4"/>
  <c r="F209" i="4"/>
  <c r="E209" i="4"/>
  <c r="D209" i="4"/>
  <c r="H208" i="4"/>
  <c r="G208" i="4"/>
  <c r="F208" i="4"/>
  <c r="E208" i="4"/>
  <c r="D208" i="4"/>
  <c r="H207" i="4"/>
  <c r="G207" i="4"/>
  <c r="F207" i="4"/>
  <c r="E207" i="4"/>
  <c r="D207" i="4"/>
  <c r="H205" i="4"/>
  <c r="G205" i="4"/>
  <c r="F205" i="4"/>
  <c r="E205" i="4"/>
  <c r="D205" i="4"/>
  <c r="H204" i="4"/>
  <c r="G204" i="4"/>
  <c r="F204" i="4"/>
  <c r="E204" i="4"/>
  <c r="D204" i="4"/>
  <c r="H203" i="4"/>
  <c r="G203" i="4"/>
  <c r="F203" i="4"/>
  <c r="E203" i="4"/>
  <c r="D203" i="4"/>
  <c r="H202" i="4"/>
  <c r="G202" i="4"/>
  <c r="F202" i="4"/>
  <c r="E202" i="4"/>
  <c r="E206" i="4" s="1"/>
  <c r="D202" i="4"/>
  <c r="H201" i="4"/>
  <c r="G201" i="4"/>
  <c r="F201" i="4"/>
  <c r="E201" i="4"/>
  <c r="D201" i="4"/>
  <c r="H200" i="4"/>
  <c r="G200" i="4"/>
  <c r="F200" i="4"/>
  <c r="E200" i="4"/>
  <c r="D200" i="4"/>
  <c r="H199" i="4"/>
  <c r="H206" i="4" s="1"/>
  <c r="G199" i="4"/>
  <c r="F199" i="4"/>
  <c r="E199" i="4"/>
  <c r="D199" i="4"/>
  <c r="H198" i="4"/>
  <c r="G198" i="4"/>
  <c r="F198" i="4"/>
  <c r="E198" i="4"/>
  <c r="D198" i="4"/>
  <c r="H196" i="4"/>
  <c r="G196" i="4"/>
  <c r="F196" i="4"/>
  <c r="E196" i="4"/>
  <c r="D196" i="4"/>
  <c r="H195" i="4"/>
  <c r="G195" i="4"/>
  <c r="F195" i="4"/>
  <c r="E195" i="4"/>
  <c r="D195" i="4"/>
  <c r="H194" i="4"/>
  <c r="G194" i="4"/>
  <c r="F194" i="4"/>
  <c r="E194" i="4"/>
  <c r="D194" i="4"/>
  <c r="H193" i="4"/>
  <c r="G193" i="4"/>
  <c r="F193" i="4"/>
  <c r="E193" i="4"/>
  <c r="E197" i="4" s="1"/>
  <c r="D193" i="4"/>
  <c r="H192" i="4"/>
  <c r="G192" i="4"/>
  <c r="F192" i="4"/>
  <c r="F197" i="4" s="1"/>
  <c r="E192" i="4"/>
  <c r="D192" i="4"/>
  <c r="H191" i="4"/>
  <c r="G191" i="4"/>
  <c r="F191" i="4"/>
  <c r="E191" i="4"/>
  <c r="D191" i="4"/>
  <c r="H190" i="4"/>
  <c r="H197" i="4" s="1"/>
  <c r="G190" i="4"/>
  <c r="F190" i="4"/>
  <c r="E190" i="4"/>
  <c r="D190" i="4"/>
  <c r="H189" i="4"/>
  <c r="G189" i="4"/>
  <c r="F189" i="4"/>
  <c r="E189" i="4"/>
  <c r="D189" i="4"/>
  <c r="H187" i="4"/>
  <c r="G187" i="4"/>
  <c r="F187" i="4"/>
  <c r="E187" i="4"/>
  <c r="D187" i="4"/>
  <c r="H186" i="4"/>
  <c r="G186" i="4"/>
  <c r="F186" i="4"/>
  <c r="E186" i="4"/>
  <c r="D186" i="4"/>
  <c r="H185" i="4"/>
  <c r="G185" i="4"/>
  <c r="F185" i="4"/>
  <c r="E185" i="4"/>
  <c r="D185" i="4"/>
  <c r="H184" i="4"/>
  <c r="G184" i="4"/>
  <c r="F184" i="4"/>
  <c r="E184" i="4"/>
  <c r="D184" i="4"/>
  <c r="H183" i="4"/>
  <c r="G183" i="4"/>
  <c r="F183" i="4"/>
  <c r="E183" i="4"/>
  <c r="D183" i="4"/>
  <c r="H182" i="4"/>
  <c r="G182" i="4"/>
  <c r="F182" i="4"/>
  <c r="E182" i="4"/>
  <c r="D182" i="4"/>
  <c r="H181" i="4"/>
  <c r="G181" i="4"/>
  <c r="F181" i="4"/>
  <c r="E181" i="4"/>
  <c r="D181" i="4"/>
  <c r="H180" i="4"/>
  <c r="G180" i="4"/>
  <c r="F180" i="4"/>
  <c r="F188" i="4" s="1"/>
  <c r="E180" i="4"/>
  <c r="D180" i="4"/>
  <c r="H179" i="4"/>
  <c r="G179" i="4"/>
  <c r="G188" i="4" s="1"/>
  <c r="F179" i="4"/>
  <c r="E179" i="4"/>
  <c r="D179" i="4"/>
  <c r="H178" i="4"/>
  <c r="G178" i="4"/>
  <c r="F178" i="4"/>
  <c r="E178" i="4"/>
  <c r="D178" i="4"/>
  <c r="H176" i="4"/>
  <c r="G176" i="4"/>
  <c r="F176" i="4"/>
  <c r="E176" i="4"/>
  <c r="D176" i="4"/>
  <c r="H175" i="4"/>
  <c r="G175" i="4"/>
  <c r="F175" i="4"/>
  <c r="E175" i="4"/>
  <c r="D175" i="4"/>
  <c r="H174" i="4"/>
  <c r="G174" i="4"/>
  <c r="F174" i="4"/>
  <c r="E174" i="4"/>
  <c r="D174" i="4"/>
  <c r="H173" i="4"/>
  <c r="G173" i="4"/>
  <c r="F173" i="4"/>
  <c r="E173" i="4"/>
  <c r="D173" i="4"/>
  <c r="H172" i="4"/>
  <c r="G172" i="4"/>
  <c r="F172" i="4"/>
  <c r="E172" i="4"/>
  <c r="D172" i="4"/>
  <c r="H171" i="4"/>
  <c r="G171" i="4"/>
  <c r="F171" i="4"/>
  <c r="E171" i="4"/>
  <c r="D171" i="4"/>
  <c r="H170" i="4"/>
  <c r="G170" i="4"/>
  <c r="F170" i="4"/>
  <c r="E170" i="4"/>
  <c r="D170" i="4"/>
  <c r="H169" i="4"/>
  <c r="G169" i="4"/>
  <c r="F169" i="4"/>
  <c r="E169" i="4"/>
  <c r="D169" i="4"/>
  <c r="H168" i="4"/>
  <c r="G168" i="4"/>
  <c r="F168" i="4"/>
  <c r="E168" i="4"/>
  <c r="D168" i="4"/>
  <c r="H167" i="4"/>
  <c r="G167" i="4"/>
  <c r="F167" i="4"/>
  <c r="E167" i="4"/>
  <c r="D167" i="4"/>
  <c r="H166" i="4"/>
  <c r="G166" i="4"/>
  <c r="F166" i="4"/>
  <c r="E166" i="4"/>
  <c r="D166" i="4"/>
  <c r="H165" i="4"/>
  <c r="G165" i="4"/>
  <c r="F165" i="4"/>
  <c r="E165" i="4"/>
  <c r="D165" i="4"/>
  <c r="H163" i="4"/>
  <c r="G163" i="4"/>
  <c r="F163" i="4"/>
  <c r="E163" i="4"/>
  <c r="D163" i="4"/>
  <c r="H162" i="4"/>
  <c r="G162" i="4"/>
  <c r="F162" i="4"/>
  <c r="E162" i="4"/>
  <c r="D162" i="4"/>
  <c r="H161" i="4"/>
  <c r="G161" i="4"/>
  <c r="F161" i="4"/>
  <c r="E161" i="4"/>
  <c r="D161" i="4"/>
  <c r="H160" i="4"/>
  <c r="G160" i="4"/>
  <c r="F160" i="4"/>
  <c r="E160" i="4"/>
  <c r="D160" i="4"/>
  <c r="H159" i="4"/>
  <c r="G159" i="4"/>
  <c r="F159" i="4"/>
  <c r="E159" i="4"/>
  <c r="D159" i="4"/>
  <c r="H157" i="4"/>
  <c r="G157" i="4"/>
  <c r="F157" i="4"/>
  <c r="E157" i="4"/>
  <c r="D157" i="4"/>
  <c r="H156" i="4"/>
  <c r="G156" i="4"/>
  <c r="F156" i="4"/>
  <c r="E156" i="4"/>
  <c r="D156" i="4"/>
  <c r="H155" i="4"/>
  <c r="G155" i="4"/>
  <c r="F155" i="4"/>
  <c r="F158" i="4" s="1"/>
  <c r="E155" i="4"/>
  <c r="E158" i="4" s="1"/>
  <c r="D155" i="4"/>
  <c r="H154" i="4"/>
  <c r="G154" i="4"/>
  <c r="F154" i="4"/>
  <c r="E154" i="4"/>
  <c r="D154" i="4"/>
  <c r="H152" i="4"/>
  <c r="G152" i="4"/>
  <c r="F152" i="4"/>
  <c r="E152" i="4"/>
  <c r="D152" i="4"/>
  <c r="H151" i="4"/>
  <c r="G151" i="4"/>
  <c r="F151" i="4"/>
  <c r="E151" i="4"/>
  <c r="D151" i="4"/>
  <c r="H150" i="4"/>
  <c r="G150" i="4"/>
  <c r="F150" i="4"/>
  <c r="E150" i="4"/>
  <c r="D150" i="4"/>
  <c r="H149" i="4"/>
  <c r="G149" i="4"/>
  <c r="F149" i="4"/>
  <c r="E149" i="4"/>
  <c r="D149" i="4"/>
  <c r="H148" i="4"/>
  <c r="G148" i="4"/>
  <c r="F148" i="4"/>
  <c r="E148" i="4"/>
  <c r="D148" i="4"/>
  <c r="H147" i="4"/>
  <c r="G147" i="4"/>
  <c r="F147" i="4"/>
  <c r="E147" i="4"/>
  <c r="D147" i="4"/>
  <c r="H146" i="4"/>
  <c r="G146" i="4"/>
  <c r="F146" i="4"/>
  <c r="E146" i="4"/>
  <c r="D146" i="4"/>
  <c r="H145" i="4"/>
  <c r="G145" i="4"/>
  <c r="F145" i="4"/>
  <c r="E145" i="4"/>
  <c r="D145" i="4"/>
  <c r="H144" i="4"/>
  <c r="G144" i="4"/>
  <c r="F144" i="4"/>
  <c r="E144" i="4"/>
  <c r="D144" i="4"/>
  <c r="H143" i="4"/>
  <c r="G143" i="4"/>
  <c r="F143" i="4"/>
  <c r="E143" i="4"/>
  <c r="D143" i="4"/>
  <c r="H142" i="4"/>
  <c r="G142" i="4"/>
  <c r="F142" i="4"/>
  <c r="E142" i="4"/>
  <c r="D142" i="4"/>
  <c r="H141" i="4"/>
  <c r="G141" i="4"/>
  <c r="F141" i="4"/>
  <c r="E141" i="4"/>
  <c r="D141" i="4"/>
  <c r="H140" i="4"/>
  <c r="G140" i="4"/>
  <c r="F140" i="4"/>
  <c r="E140" i="4"/>
  <c r="D140" i="4"/>
  <c r="H138" i="4"/>
  <c r="G138" i="4"/>
  <c r="F138" i="4"/>
  <c r="E138" i="4"/>
  <c r="D138" i="4"/>
  <c r="H137" i="4"/>
  <c r="G137" i="4"/>
  <c r="F137" i="4"/>
  <c r="E137" i="4"/>
  <c r="D137" i="4"/>
  <c r="H136" i="4"/>
  <c r="G136" i="4"/>
  <c r="G139" i="4" s="1"/>
  <c r="F136" i="4"/>
  <c r="E136" i="4"/>
  <c r="D136" i="4"/>
  <c r="H135" i="4"/>
  <c r="G135" i="4"/>
  <c r="F135" i="4"/>
  <c r="E135" i="4"/>
  <c r="D135" i="4"/>
  <c r="H134" i="4"/>
  <c r="G134" i="4"/>
  <c r="F134" i="4"/>
  <c r="E134" i="4"/>
  <c r="D134" i="4"/>
  <c r="H133" i="4"/>
  <c r="G133" i="4"/>
  <c r="F133" i="4"/>
  <c r="E133" i="4"/>
  <c r="D133" i="4"/>
  <c r="H131" i="4"/>
  <c r="G131" i="4"/>
  <c r="F131" i="4"/>
  <c r="E131" i="4"/>
  <c r="D131" i="4"/>
  <c r="H130" i="4"/>
  <c r="G130" i="4"/>
  <c r="F130" i="4"/>
  <c r="E130" i="4"/>
  <c r="D130" i="4"/>
  <c r="H129" i="4"/>
  <c r="G129" i="4"/>
  <c r="F129" i="4"/>
  <c r="E129" i="4"/>
  <c r="D129" i="4"/>
  <c r="H128" i="4"/>
  <c r="G128" i="4"/>
  <c r="G132" i="4" s="1"/>
  <c r="F128" i="4"/>
  <c r="E128" i="4"/>
  <c r="D128" i="4"/>
  <c r="H127" i="4"/>
  <c r="G127" i="4"/>
  <c r="F127" i="4"/>
  <c r="E127" i="4"/>
  <c r="D127" i="4"/>
  <c r="H125" i="4"/>
  <c r="G125" i="4"/>
  <c r="F125" i="4"/>
  <c r="E125" i="4"/>
  <c r="D125" i="4"/>
  <c r="H124" i="4"/>
  <c r="G124" i="4"/>
  <c r="F124" i="4"/>
  <c r="E124" i="4"/>
  <c r="D124" i="4"/>
  <c r="H123" i="4"/>
  <c r="G123" i="4"/>
  <c r="F123" i="4"/>
  <c r="E123" i="4"/>
  <c r="D123" i="4"/>
  <c r="H122" i="4"/>
  <c r="G122" i="4"/>
  <c r="F122" i="4"/>
  <c r="E122" i="4"/>
  <c r="D122" i="4"/>
  <c r="H121" i="4"/>
  <c r="G121" i="4"/>
  <c r="F121" i="4"/>
  <c r="E121" i="4"/>
  <c r="D121" i="4"/>
  <c r="H120" i="4"/>
  <c r="G120" i="4"/>
  <c r="F120" i="4"/>
  <c r="E120" i="4"/>
  <c r="D120" i="4"/>
  <c r="H119" i="4"/>
  <c r="G119" i="4"/>
  <c r="F119" i="4"/>
  <c r="E119" i="4"/>
  <c r="D119" i="4"/>
  <c r="H118" i="4"/>
  <c r="G118" i="4"/>
  <c r="F118" i="4"/>
  <c r="E118" i="4"/>
  <c r="D118" i="4"/>
  <c r="H117" i="4"/>
  <c r="G117" i="4"/>
  <c r="F117" i="4"/>
  <c r="E117" i="4"/>
  <c r="D117" i="4"/>
  <c r="H116" i="4"/>
  <c r="G116" i="4"/>
  <c r="F116" i="4"/>
  <c r="E116" i="4"/>
  <c r="D116" i="4"/>
  <c r="H115" i="4"/>
  <c r="G115" i="4"/>
  <c r="F115" i="4"/>
  <c r="E115" i="4"/>
  <c r="D115" i="4"/>
  <c r="H114" i="4"/>
  <c r="G114" i="4"/>
  <c r="F114" i="4"/>
  <c r="E114" i="4"/>
  <c r="D114" i="4"/>
  <c r="H113" i="4"/>
  <c r="G113" i="4"/>
  <c r="F113" i="4"/>
  <c r="E113" i="4"/>
  <c r="D113" i="4"/>
  <c r="H112" i="4"/>
  <c r="G112" i="4"/>
  <c r="F112" i="4"/>
  <c r="E112" i="4"/>
  <c r="D112" i="4"/>
  <c r="H111" i="4"/>
  <c r="G111" i="4"/>
  <c r="F111" i="4"/>
  <c r="E111" i="4"/>
  <c r="D111" i="4"/>
  <c r="H110" i="4"/>
  <c r="G110" i="4"/>
  <c r="F110" i="4"/>
  <c r="E110" i="4"/>
  <c r="D110" i="4"/>
  <c r="H109" i="4"/>
  <c r="G109" i="4"/>
  <c r="F109" i="4"/>
  <c r="E109" i="4"/>
  <c r="D109" i="4"/>
  <c r="H108" i="4"/>
  <c r="G108" i="4"/>
  <c r="F108" i="4"/>
  <c r="E108" i="4"/>
  <c r="D108" i="4"/>
  <c r="H107" i="4"/>
  <c r="G107" i="4"/>
  <c r="F107" i="4"/>
  <c r="E107" i="4"/>
  <c r="D107" i="4"/>
  <c r="H106" i="4"/>
  <c r="G106" i="4"/>
  <c r="F106" i="4"/>
  <c r="E106" i="4"/>
  <c r="D106" i="4"/>
  <c r="H105" i="4"/>
  <c r="G105" i="4"/>
  <c r="F105" i="4"/>
  <c r="E105" i="4"/>
  <c r="D105" i="4"/>
  <c r="H104" i="4"/>
  <c r="G104" i="4"/>
  <c r="F104" i="4"/>
  <c r="E104" i="4"/>
  <c r="D104" i="4"/>
  <c r="H103" i="4"/>
  <c r="G103" i="4"/>
  <c r="F103" i="4"/>
  <c r="E103" i="4"/>
  <c r="D103" i="4"/>
  <c r="H102" i="4"/>
  <c r="G102" i="4"/>
  <c r="F102" i="4"/>
  <c r="E102" i="4"/>
  <c r="D102" i="4"/>
  <c r="H101" i="4"/>
  <c r="G101" i="4"/>
  <c r="F101" i="4"/>
  <c r="E101" i="4"/>
  <c r="D101" i="4"/>
  <c r="H100" i="4"/>
  <c r="G100" i="4"/>
  <c r="F100" i="4"/>
  <c r="E100" i="4"/>
  <c r="D100" i="4"/>
  <c r="H99" i="4"/>
  <c r="G99" i="4"/>
  <c r="F99" i="4"/>
  <c r="E99" i="4"/>
  <c r="D99" i="4"/>
  <c r="H98" i="4"/>
  <c r="G98" i="4"/>
  <c r="F98" i="4"/>
  <c r="E98" i="4"/>
  <c r="D98" i="4"/>
  <c r="H97" i="4"/>
  <c r="G97" i="4"/>
  <c r="F97" i="4"/>
  <c r="E97" i="4"/>
  <c r="D97" i="4"/>
  <c r="H96" i="4"/>
  <c r="G96" i="4"/>
  <c r="F96" i="4"/>
  <c r="E96" i="4"/>
  <c r="D96" i="4"/>
  <c r="H95" i="4"/>
  <c r="G95" i="4"/>
  <c r="F95" i="4"/>
  <c r="E95" i="4"/>
  <c r="D95" i="4"/>
  <c r="H94" i="4"/>
  <c r="G94" i="4"/>
  <c r="F94" i="4"/>
  <c r="E94" i="4"/>
  <c r="D94" i="4"/>
  <c r="H93" i="4"/>
  <c r="G93" i="4"/>
  <c r="F93" i="4"/>
  <c r="E93" i="4"/>
  <c r="D93" i="4"/>
  <c r="H92" i="4"/>
  <c r="G92" i="4"/>
  <c r="F92" i="4"/>
  <c r="E92" i="4"/>
  <c r="D92" i="4"/>
  <c r="H91" i="4"/>
  <c r="G91" i="4"/>
  <c r="F91" i="4"/>
  <c r="E91" i="4"/>
  <c r="D91" i="4"/>
  <c r="H90" i="4"/>
  <c r="G90" i="4"/>
  <c r="F90" i="4"/>
  <c r="E90" i="4"/>
  <c r="D90" i="4"/>
  <c r="H89" i="4"/>
  <c r="G89" i="4"/>
  <c r="F89" i="4"/>
  <c r="E89" i="4"/>
  <c r="D89" i="4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70" i="4"/>
  <c r="G70" i="4"/>
  <c r="F70" i="4"/>
  <c r="E70" i="4"/>
  <c r="D70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3" i="4"/>
  <c r="G63" i="4"/>
  <c r="F63" i="4"/>
  <c r="E63" i="4"/>
  <c r="D63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5" i="4"/>
  <c r="G55" i="4"/>
  <c r="F55" i="4"/>
  <c r="E55" i="4"/>
  <c r="D55" i="4"/>
  <c r="H54" i="4"/>
  <c r="G54" i="4"/>
  <c r="F54" i="4"/>
  <c r="E54" i="4"/>
  <c r="D54" i="4"/>
  <c r="H53" i="4"/>
  <c r="G53" i="4"/>
  <c r="F53" i="4"/>
  <c r="E53" i="4"/>
  <c r="D53" i="4"/>
  <c r="H52" i="4"/>
  <c r="G52" i="4"/>
  <c r="F52" i="4"/>
  <c r="E52" i="4"/>
  <c r="D52" i="4"/>
  <c r="H51" i="4"/>
  <c r="G51" i="4"/>
  <c r="F51" i="4"/>
  <c r="E51" i="4"/>
  <c r="D51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F9" i="4" s="1"/>
  <c r="E48" i="4"/>
  <c r="D48" i="4"/>
  <c r="H47" i="4"/>
  <c r="G47" i="4"/>
  <c r="F47" i="4"/>
  <c r="E47" i="4"/>
  <c r="D47" i="4"/>
  <c r="H46" i="4"/>
  <c r="H7" i="4" s="1"/>
  <c r="G46" i="4"/>
  <c r="F46" i="4"/>
  <c r="E46" i="4"/>
  <c r="D46" i="4"/>
  <c r="H45" i="4"/>
  <c r="G45" i="4"/>
  <c r="F45" i="4"/>
  <c r="E45" i="4"/>
  <c r="E6" i="4" s="1"/>
  <c r="D45" i="4"/>
  <c r="H44" i="4"/>
  <c r="G44" i="4"/>
  <c r="F44" i="4"/>
  <c r="F56" i="4" s="1"/>
  <c r="E44" i="4"/>
  <c r="D44" i="4"/>
  <c r="H43" i="4"/>
  <c r="G43" i="4"/>
  <c r="F43" i="4"/>
  <c r="E43" i="4"/>
  <c r="D43" i="4"/>
  <c r="H41" i="4"/>
  <c r="G41" i="4"/>
  <c r="F41" i="4"/>
  <c r="E41" i="4"/>
  <c r="D41" i="4"/>
  <c r="H40" i="4"/>
  <c r="G40" i="4"/>
  <c r="F40" i="4"/>
  <c r="E40" i="4"/>
  <c r="D40" i="4"/>
  <c r="H39" i="4"/>
  <c r="G39" i="4"/>
  <c r="F39" i="4"/>
  <c r="F16" i="4" s="1"/>
  <c r="E39" i="4"/>
  <c r="D39" i="4"/>
  <c r="H38" i="4"/>
  <c r="G38" i="4"/>
  <c r="G15" i="4" s="1"/>
  <c r="F38" i="4"/>
  <c r="E38" i="4"/>
  <c r="D38" i="4"/>
  <c r="H37" i="4"/>
  <c r="H14" i="4" s="1"/>
  <c r="G37" i="4"/>
  <c r="F37" i="4"/>
  <c r="E37" i="4"/>
  <c r="D37" i="4"/>
  <c r="H36" i="4"/>
  <c r="G36" i="4"/>
  <c r="F36" i="4"/>
  <c r="E36" i="4"/>
  <c r="D36" i="4"/>
  <c r="H35" i="4"/>
  <c r="G35" i="4"/>
  <c r="F35" i="4"/>
  <c r="E35" i="4"/>
  <c r="D35" i="4"/>
  <c r="H34" i="4"/>
  <c r="G34" i="4"/>
  <c r="F34" i="4"/>
  <c r="E34" i="4"/>
  <c r="D34" i="4"/>
  <c r="H33" i="4"/>
  <c r="G33" i="4"/>
  <c r="F33" i="4"/>
  <c r="E33" i="4"/>
  <c r="D33" i="4"/>
  <c r="H32" i="4"/>
  <c r="G32" i="4"/>
  <c r="F32" i="4"/>
  <c r="E32" i="4"/>
  <c r="D32" i="4"/>
  <c r="H31" i="4"/>
  <c r="G31" i="4"/>
  <c r="F31" i="4"/>
  <c r="E31" i="4"/>
  <c r="D31" i="4"/>
  <c r="H30" i="4"/>
  <c r="G30" i="4"/>
  <c r="F30" i="4"/>
  <c r="E30" i="4"/>
  <c r="D30" i="4"/>
  <c r="H28" i="4"/>
  <c r="G28" i="4"/>
  <c r="F28" i="4"/>
  <c r="E28" i="4"/>
  <c r="H27" i="4"/>
  <c r="G27" i="4"/>
  <c r="F27" i="4"/>
  <c r="E27" i="4"/>
  <c r="H26" i="4"/>
  <c r="D26" i="4" s="1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D22" i="4" s="1"/>
  <c r="G22" i="4"/>
  <c r="F22" i="4"/>
  <c r="E22" i="4"/>
  <c r="H21" i="4"/>
  <c r="G21" i="4"/>
  <c r="F21" i="4"/>
  <c r="E21" i="4"/>
  <c r="D21" i="4" s="1"/>
  <c r="H20" i="4"/>
  <c r="G20" i="4"/>
  <c r="F20" i="4"/>
  <c r="F29" i="4" s="1"/>
  <c r="E20" i="4"/>
  <c r="E13" i="4"/>
  <c r="H12" i="4"/>
  <c r="G12" i="4"/>
  <c r="F12" i="4"/>
  <c r="E12" i="4"/>
  <c r="D12" i="4" s="1"/>
  <c r="G11" i="4"/>
  <c r="F11" i="4"/>
  <c r="H4" i="4"/>
  <c r="G4" i="4"/>
  <c r="F4" i="4"/>
  <c r="E4" i="4"/>
  <c r="H45" i="2"/>
  <c r="G45" i="2"/>
  <c r="F45" i="2"/>
  <c r="E45" i="2"/>
  <c r="D45" i="2" s="1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H40" i="2"/>
  <c r="G40" i="2"/>
  <c r="F40" i="2"/>
  <c r="E40" i="2"/>
  <c r="H39" i="2"/>
  <c r="G39" i="2"/>
  <c r="F39" i="2"/>
  <c r="E39" i="2"/>
  <c r="D39" i="2" s="1"/>
  <c r="H38" i="2"/>
  <c r="G38" i="2"/>
  <c r="F38" i="2"/>
  <c r="E38" i="2"/>
  <c r="H37" i="2"/>
  <c r="G37" i="2"/>
  <c r="F37" i="2"/>
  <c r="E37" i="2"/>
  <c r="H36" i="2"/>
  <c r="G36" i="2"/>
  <c r="F36" i="2"/>
  <c r="E36" i="2"/>
  <c r="D36" i="2" s="1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31" i="2"/>
  <c r="G31" i="2"/>
  <c r="F31" i="2"/>
  <c r="E31" i="2"/>
  <c r="H47" i="2"/>
  <c r="G47" i="2"/>
  <c r="F47" i="2"/>
  <c r="E47" i="2"/>
  <c r="H46" i="2"/>
  <c r="G46" i="2"/>
  <c r="F46" i="2"/>
  <c r="E46" i="2"/>
  <c r="H30" i="2"/>
  <c r="G30" i="2"/>
  <c r="F30" i="2"/>
  <c r="E30" i="2"/>
  <c r="H29" i="2"/>
  <c r="G29" i="2"/>
  <c r="F29" i="2"/>
  <c r="E29" i="2"/>
  <c r="E27" i="5"/>
  <c r="E19" i="2"/>
  <c r="H368" i="5"/>
  <c r="G368" i="5"/>
  <c r="F368" i="5"/>
  <c r="E368" i="5"/>
  <c r="D368" i="5"/>
  <c r="H367" i="5"/>
  <c r="G367" i="5"/>
  <c r="F367" i="5"/>
  <c r="E367" i="5"/>
  <c r="D367" i="5"/>
  <c r="H366" i="5"/>
  <c r="G366" i="5"/>
  <c r="F366" i="5"/>
  <c r="F369" i="5" s="1"/>
  <c r="E366" i="5"/>
  <c r="D366" i="5"/>
  <c r="H365" i="5"/>
  <c r="G365" i="5"/>
  <c r="F365" i="5"/>
  <c r="E365" i="5"/>
  <c r="D365" i="5"/>
  <c r="G364" i="5"/>
  <c r="H363" i="5"/>
  <c r="G363" i="5"/>
  <c r="F363" i="5"/>
  <c r="E363" i="5"/>
  <c r="D363" i="5"/>
  <c r="H362" i="5"/>
  <c r="G362" i="5"/>
  <c r="F362" i="5"/>
  <c r="F364" i="5" s="1"/>
  <c r="E362" i="5"/>
  <c r="D362" i="5"/>
  <c r="H361" i="5"/>
  <c r="G361" i="5"/>
  <c r="F361" i="5"/>
  <c r="E361" i="5"/>
  <c r="D361" i="5"/>
  <c r="G360" i="5"/>
  <c r="H359" i="5"/>
  <c r="H360" i="5" s="1"/>
  <c r="G359" i="5"/>
  <c r="F359" i="5"/>
  <c r="F360" i="5" s="1"/>
  <c r="E359" i="5"/>
  <c r="E360" i="5" s="1"/>
  <c r="D359" i="5"/>
  <c r="H358" i="5"/>
  <c r="G358" i="5"/>
  <c r="F358" i="5"/>
  <c r="E358" i="5"/>
  <c r="D358" i="5"/>
  <c r="H356" i="5"/>
  <c r="G356" i="5"/>
  <c r="F356" i="5"/>
  <c r="E356" i="5"/>
  <c r="D356" i="5"/>
  <c r="H355" i="5"/>
  <c r="G355" i="5"/>
  <c r="G357" i="5" s="1"/>
  <c r="F355" i="5"/>
  <c r="F357" i="5" s="1"/>
  <c r="E355" i="5"/>
  <c r="D355" i="5"/>
  <c r="H354" i="5"/>
  <c r="G354" i="5"/>
  <c r="F354" i="5"/>
  <c r="E354" i="5"/>
  <c r="D354" i="5"/>
  <c r="H353" i="5"/>
  <c r="H352" i="5"/>
  <c r="G352" i="5"/>
  <c r="G353" i="5" s="1"/>
  <c r="F352" i="5"/>
  <c r="F353" i="5" s="1"/>
  <c r="E352" i="5"/>
  <c r="E353" i="5" s="1"/>
  <c r="D352" i="5"/>
  <c r="H351" i="5"/>
  <c r="G351" i="5"/>
  <c r="F351" i="5"/>
  <c r="E351" i="5"/>
  <c r="D351" i="5"/>
  <c r="H349" i="5"/>
  <c r="G349" i="5"/>
  <c r="F349" i="5"/>
  <c r="E349" i="5"/>
  <c r="E350" i="5" s="1"/>
  <c r="D349" i="5"/>
  <c r="H348" i="5"/>
  <c r="G348" i="5"/>
  <c r="F348" i="5"/>
  <c r="F350" i="5" s="1"/>
  <c r="E348" i="5"/>
  <c r="D348" i="5"/>
  <c r="H347" i="5"/>
  <c r="G347" i="5"/>
  <c r="F347" i="5"/>
  <c r="E347" i="5"/>
  <c r="D347" i="5"/>
  <c r="H345" i="5"/>
  <c r="G345" i="5"/>
  <c r="F345" i="5"/>
  <c r="E345" i="5"/>
  <c r="E346" i="5" s="1"/>
  <c r="D345" i="5"/>
  <c r="H344" i="5"/>
  <c r="G344" i="5"/>
  <c r="F344" i="5"/>
  <c r="F346" i="5" s="1"/>
  <c r="E344" i="5"/>
  <c r="D344" i="5"/>
  <c r="H343" i="5"/>
  <c r="G343" i="5"/>
  <c r="F343" i="5"/>
  <c r="E343" i="5"/>
  <c r="D343" i="5"/>
  <c r="H341" i="5"/>
  <c r="G341" i="5"/>
  <c r="F341" i="5"/>
  <c r="E341" i="5"/>
  <c r="E342" i="5" s="1"/>
  <c r="D341" i="5"/>
  <c r="H340" i="5"/>
  <c r="G340" i="5"/>
  <c r="F340" i="5"/>
  <c r="F342" i="5" s="1"/>
  <c r="E340" i="5"/>
  <c r="D340" i="5"/>
  <c r="H339" i="5"/>
  <c r="G339" i="5"/>
  <c r="F339" i="5"/>
  <c r="E339" i="5"/>
  <c r="D339" i="5"/>
  <c r="H337" i="5"/>
  <c r="G337" i="5"/>
  <c r="F337" i="5"/>
  <c r="E337" i="5"/>
  <c r="D337" i="5"/>
  <c r="H336" i="5"/>
  <c r="G336" i="5"/>
  <c r="F336" i="5"/>
  <c r="E336" i="5"/>
  <c r="D336" i="5"/>
  <c r="H335" i="5"/>
  <c r="G335" i="5"/>
  <c r="F335" i="5"/>
  <c r="E335" i="5"/>
  <c r="D335" i="5"/>
  <c r="H334" i="5"/>
  <c r="G334" i="5"/>
  <c r="G338" i="5" s="1"/>
  <c r="F334" i="5"/>
  <c r="E334" i="5"/>
  <c r="D334" i="5"/>
  <c r="H333" i="5"/>
  <c r="H338" i="5" s="1"/>
  <c r="G333" i="5"/>
  <c r="F333" i="5"/>
  <c r="E333" i="5"/>
  <c r="D333" i="5"/>
  <c r="H332" i="5"/>
  <c r="G332" i="5"/>
  <c r="F332" i="5"/>
  <c r="E332" i="5"/>
  <c r="D332" i="5"/>
  <c r="H330" i="5"/>
  <c r="G330" i="5"/>
  <c r="F330" i="5"/>
  <c r="E330" i="5"/>
  <c r="D330" i="5"/>
  <c r="H329" i="5"/>
  <c r="G329" i="5"/>
  <c r="F329" i="5"/>
  <c r="E329" i="5"/>
  <c r="D329" i="5"/>
  <c r="H328" i="5"/>
  <c r="G328" i="5"/>
  <c r="F328" i="5"/>
  <c r="E328" i="5"/>
  <c r="D328" i="5"/>
  <c r="H326" i="5"/>
  <c r="G326" i="5"/>
  <c r="F326" i="5"/>
  <c r="E326" i="5"/>
  <c r="D326" i="5"/>
  <c r="H325" i="5"/>
  <c r="G325" i="5"/>
  <c r="F325" i="5"/>
  <c r="F327" i="5" s="1"/>
  <c r="E325" i="5"/>
  <c r="D325" i="5"/>
  <c r="H324" i="5"/>
  <c r="G324" i="5"/>
  <c r="F324" i="5"/>
  <c r="E324" i="5"/>
  <c r="D324" i="5"/>
  <c r="H322" i="5"/>
  <c r="G322" i="5"/>
  <c r="F322" i="5"/>
  <c r="E322" i="5"/>
  <c r="D322" i="5"/>
  <c r="H321" i="5"/>
  <c r="G321" i="5"/>
  <c r="F321" i="5"/>
  <c r="E321" i="5"/>
  <c r="D321" i="5"/>
  <c r="H320" i="5"/>
  <c r="G320" i="5"/>
  <c r="F320" i="5"/>
  <c r="E320" i="5"/>
  <c r="D320" i="5"/>
  <c r="H319" i="5"/>
  <c r="G319" i="5"/>
  <c r="F319" i="5"/>
  <c r="E319" i="5"/>
  <c r="D319" i="5"/>
  <c r="H318" i="5"/>
  <c r="G318" i="5"/>
  <c r="F318" i="5"/>
  <c r="E318" i="5"/>
  <c r="D318" i="5"/>
  <c r="H316" i="5"/>
  <c r="G316" i="5"/>
  <c r="F316" i="5"/>
  <c r="E316" i="5"/>
  <c r="D316" i="5"/>
  <c r="H315" i="5"/>
  <c r="G315" i="5"/>
  <c r="F315" i="5"/>
  <c r="F317" i="5" s="1"/>
  <c r="E315" i="5"/>
  <c r="D315" i="5"/>
  <c r="H314" i="5"/>
  <c r="G314" i="5"/>
  <c r="F314" i="5"/>
  <c r="E314" i="5"/>
  <c r="D314" i="5"/>
  <c r="H312" i="5"/>
  <c r="G312" i="5"/>
  <c r="F312" i="5"/>
  <c r="E312" i="5"/>
  <c r="D312" i="5"/>
  <c r="H311" i="5"/>
  <c r="G311" i="5"/>
  <c r="F311" i="5"/>
  <c r="E311" i="5"/>
  <c r="D311" i="5"/>
  <c r="H310" i="5"/>
  <c r="G310" i="5"/>
  <c r="F310" i="5"/>
  <c r="E310" i="5"/>
  <c r="D310" i="5"/>
  <c r="H309" i="5"/>
  <c r="G309" i="5"/>
  <c r="F309" i="5"/>
  <c r="E309" i="5"/>
  <c r="D309" i="5"/>
  <c r="H308" i="5"/>
  <c r="G308" i="5"/>
  <c r="F308" i="5"/>
  <c r="E308" i="5"/>
  <c r="D308" i="5"/>
  <c r="H306" i="5"/>
  <c r="G306" i="5"/>
  <c r="F306" i="5"/>
  <c r="E306" i="5"/>
  <c r="D306" i="5"/>
  <c r="H305" i="5"/>
  <c r="G305" i="5"/>
  <c r="F305" i="5"/>
  <c r="F307" i="5" s="1"/>
  <c r="E305" i="5"/>
  <c r="D305" i="5"/>
  <c r="H304" i="5"/>
  <c r="G304" i="5"/>
  <c r="F304" i="5"/>
  <c r="E304" i="5"/>
  <c r="D304" i="5"/>
  <c r="H302" i="5"/>
  <c r="G302" i="5"/>
  <c r="F302" i="5"/>
  <c r="E302" i="5"/>
  <c r="D302" i="5"/>
  <c r="H301" i="5"/>
  <c r="G301" i="5"/>
  <c r="F301" i="5"/>
  <c r="E301" i="5"/>
  <c r="D301" i="5"/>
  <c r="H300" i="5"/>
  <c r="G300" i="5"/>
  <c r="F300" i="5"/>
  <c r="E300" i="5"/>
  <c r="D300" i="5"/>
  <c r="H299" i="5"/>
  <c r="G299" i="5"/>
  <c r="F299" i="5"/>
  <c r="E299" i="5"/>
  <c r="D299" i="5"/>
  <c r="H297" i="5"/>
  <c r="G297" i="5"/>
  <c r="F297" i="5"/>
  <c r="E297" i="5"/>
  <c r="E298" i="5" s="1"/>
  <c r="D297" i="5"/>
  <c r="H296" i="5"/>
  <c r="G296" i="5"/>
  <c r="F296" i="5"/>
  <c r="F298" i="5" s="1"/>
  <c r="E296" i="5"/>
  <c r="D296" i="5"/>
  <c r="H295" i="5"/>
  <c r="G295" i="5"/>
  <c r="F295" i="5"/>
  <c r="E295" i="5"/>
  <c r="D295" i="5"/>
  <c r="H293" i="5"/>
  <c r="G293" i="5"/>
  <c r="F293" i="5"/>
  <c r="E293" i="5"/>
  <c r="D293" i="5"/>
  <c r="H292" i="5"/>
  <c r="G292" i="5"/>
  <c r="F292" i="5"/>
  <c r="E292" i="5"/>
  <c r="D292" i="5"/>
  <c r="H291" i="5"/>
  <c r="G291" i="5"/>
  <c r="F291" i="5"/>
  <c r="E291" i="5"/>
  <c r="D291" i="5"/>
  <c r="H290" i="5"/>
  <c r="G290" i="5"/>
  <c r="F290" i="5"/>
  <c r="E290" i="5"/>
  <c r="D290" i="5"/>
  <c r="H289" i="5"/>
  <c r="G289" i="5"/>
  <c r="F289" i="5"/>
  <c r="E289" i="5"/>
  <c r="D289" i="5"/>
  <c r="H288" i="5"/>
  <c r="G288" i="5"/>
  <c r="F288" i="5"/>
  <c r="E288" i="5"/>
  <c r="E294" i="5" s="1"/>
  <c r="D288" i="5"/>
  <c r="H287" i="5"/>
  <c r="G287" i="5"/>
  <c r="F287" i="5"/>
  <c r="E287" i="5"/>
  <c r="D287" i="5"/>
  <c r="H285" i="5"/>
  <c r="G285" i="5"/>
  <c r="F285" i="5"/>
  <c r="E285" i="5"/>
  <c r="D285" i="5"/>
  <c r="H284" i="5"/>
  <c r="G284" i="5"/>
  <c r="F284" i="5"/>
  <c r="E284" i="5"/>
  <c r="D284" i="5"/>
  <c r="H283" i="5"/>
  <c r="G283" i="5"/>
  <c r="F283" i="5"/>
  <c r="E283" i="5"/>
  <c r="D283" i="5"/>
  <c r="H282" i="5"/>
  <c r="G282" i="5"/>
  <c r="F282" i="5"/>
  <c r="E282" i="5"/>
  <c r="D282" i="5"/>
  <c r="H281" i="5"/>
  <c r="G281" i="5"/>
  <c r="F281" i="5"/>
  <c r="E281" i="5"/>
  <c r="D281" i="5"/>
  <c r="H280" i="5"/>
  <c r="G280" i="5"/>
  <c r="F280" i="5"/>
  <c r="E280" i="5"/>
  <c r="E286" i="5" s="1"/>
  <c r="D280" i="5"/>
  <c r="H279" i="5"/>
  <c r="G279" i="5"/>
  <c r="F279" i="5"/>
  <c r="E279" i="5"/>
  <c r="D279" i="5"/>
  <c r="H277" i="5"/>
  <c r="G277" i="5"/>
  <c r="F277" i="5"/>
  <c r="E277" i="5"/>
  <c r="D277" i="5"/>
  <c r="H276" i="5"/>
  <c r="G276" i="5"/>
  <c r="F276" i="5"/>
  <c r="E276" i="5"/>
  <c r="D276" i="5"/>
  <c r="H275" i="5"/>
  <c r="G275" i="5"/>
  <c r="F275" i="5"/>
  <c r="E275" i="5"/>
  <c r="D275" i="5"/>
  <c r="H274" i="5"/>
  <c r="G274" i="5"/>
  <c r="F274" i="5"/>
  <c r="E274" i="5"/>
  <c r="D274" i="5"/>
  <c r="H273" i="5"/>
  <c r="G273" i="5"/>
  <c r="F273" i="5"/>
  <c r="E273" i="5"/>
  <c r="D273" i="5"/>
  <c r="H271" i="5"/>
  <c r="G271" i="5"/>
  <c r="F271" i="5"/>
  <c r="E271" i="5"/>
  <c r="D271" i="5"/>
  <c r="H270" i="5"/>
  <c r="G270" i="5"/>
  <c r="F270" i="5"/>
  <c r="E270" i="5"/>
  <c r="D270" i="5"/>
  <c r="H269" i="5"/>
  <c r="G269" i="5"/>
  <c r="F269" i="5"/>
  <c r="E269" i="5"/>
  <c r="D269" i="5"/>
  <c r="H268" i="5"/>
  <c r="G268" i="5"/>
  <c r="F268" i="5"/>
  <c r="E268" i="5"/>
  <c r="D268" i="5"/>
  <c r="H267" i="5"/>
  <c r="G267" i="5"/>
  <c r="F267" i="5"/>
  <c r="E267" i="5"/>
  <c r="E272" i="5" s="1"/>
  <c r="D267" i="5"/>
  <c r="H266" i="5"/>
  <c r="G266" i="5"/>
  <c r="F266" i="5"/>
  <c r="F272" i="5" s="1"/>
  <c r="E266" i="5"/>
  <c r="D266" i="5"/>
  <c r="H265" i="5"/>
  <c r="G265" i="5"/>
  <c r="F265" i="5"/>
  <c r="E265" i="5"/>
  <c r="D265" i="5"/>
  <c r="H263" i="5"/>
  <c r="G263" i="5"/>
  <c r="F263" i="5"/>
  <c r="E263" i="5"/>
  <c r="D263" i="5"/>
  <c r="H262" i="5"/>
  <c r="G262" i="5"/>
  <c r="F262" i="5"/>
  <c r="E262" i="5"/>
  <c r="D262" i="5"/>
  <c r="H261" i="5"/>
  <c r="G261" i="5"/>
  <c r="F261" i="5"/>
  <c r="E261" i="5"/>
  <c r="D261" i="5"/>
  <c r="H260" i="5"/>
  <c r="G260" i="5"/>
  <c r="F260" i="5"/>
  <c r="E260" i="5"/>
  <c r="D260" i="5"/>
  <c r="H259" i="5"/>
  <c r="G259" i="5"/>
  <c r="F259" i="5"/>
  <c r="E259" i="5"/>
  <c r="D259" i="5"/>
  <c r="H258" i="5"/>
  <c r="G258" i="5"/>
  <c r="F258" i="5"/>
  <c r="E258" i="5"/>
  <c r="E264" i="5" s="1"/>
  <c r="D258" i="5"/>
  <c r="H257" i="5"/>
  <c r="G257" i="5"/>
  <c r="F257" i="5"/>
  <c r="E257" i="5"/>
  <c r="D257" i="5"/>
  <c r="H255" i="5"/>
  <c r="G255" i="5"/>
  <c r="F255" i="5"/>
  <c r="E255" i="5"/>
  <c r="D255" i="5"/>
  <c r="H254" i="5"/>
  <c r="G254" i="5"/>
  <c r="F254" i="5"/>
  <c r="E254" i="5"/>
  <c r="D254" i="5"/>
  <c r="H253" i="5"/>
  <c r="G253" i="5"/>
  <c r="F253" i="5"/>
  <c r="E253" i="5"/>
  <c r="D253" i="5"/>
  <c r="H252" i="5"/>
  <c r="G252" i="5"/>
  <c r="F252" i="5"/>
  <c r="E252" i="5"/>
  <c r="D252" i="5"/>
  <c r="H251" i="5"/>
  <c r="G251" i="5"/>
  <c r="F251" i="5"/>
  <c r="E251" i="5"/>
  <c r="D251" i="5"/>
  <c r="H250" i="5"/>
  <c r="G250" i="5"/>
  <c r="F250" i="5"/>
  <c r="E250" i="5"/>
  <c r="E256" i="5" s="1"/>
  <c r="D250" i="5"/>
  <c r="H249" i="5"/>
  <c r="G249" i="5"/>
  <c r="F249" i="5"/>
  <c r="E249" i="5"/>
  <c r="D249" i="5"/>
  <c r="H247" i="5"/>
  <c r="G247" i="5"/>
  <c r="F247" i="5"/>
  <c r="E247" i="5"/>
  <c r="D247" i="5"/>
  <c r="H246" i="5"/>
  <c r="G246" i="5"/>
  <c r="F246" i="5"/>
  <c r="E246" i="5"/>
  <c r="D246" i="5"/>
  <c r="H245" i="5"/>
  <c r="G245" i="5"/>
  <c r="F245" i="5"/>
  <c r="E245" i="5"/>
  <c r="D245" i="5"/>
  <c r="H244" i="5"/>
  <c r="G244" i="5"/>
  <c r="F244" i="5"/>
  <c r="E244" i="5"/>
  <c r="D244" i="5"/>
  <c r="H243" i="5"/>
  <c r="G243" i="5"/>
  <c r="F243" i="5"/>
  <c r="E243" i="5"/>
  <c r="D243" i="5"/>
  <c r="H242" i="5"/>
  <c r="G242" i="5"/>
  <c r="F242" i="5"/>
  <c r="E242" i="5"/>
  <c r="D242" i="5"/>
  <c r="H240" i="5"/>
  <c r="G240" i="5"/>
  <c r="F240" i="5"/>
  <c r="E240" i="5"/>
  <c r="D240" i="5"/>
  <c r="H239" i="5"/>
  <c r="G239" i="5"/>
  <c r="F239" i="5"/>
  <c r="E239" i="5"/>
  <c r="D239" i="5"/>
  <c r="H238" i="5"/>
  <c r="G238" i="5"/>
  <c r="F238" i="5"/>
  <c r="E238" i="5"/>
  <c r="D238" i="5"/>
  <c r="H237" i="5"/>
  <c r="G237" i="5"/>
  <c r="F237" i="5"/>
  <c r="E237" i="5"/>
  <c r="D237" i="5"/>
  <c r="H236" i="5"/>
  <c r="G236" i="5"/>
  <c r="F236" i="5"/>
  <c r="E236" i="5"/>
  <c r="D236" i="5"/>
  <c r="H235" i="5"/>
  <c r="G235" i="5"/>
  <c r="F235" i="5"/>
  <c r="F241" i="5" s="1"/>
  <c r="E235" i="5"/>
  <c r="D235" i="5"/>
  <c r="H234" i="5"/>
  <c r="G234" i="5"/>
  <c r="F234" i="5"/>
  <c r="E234" i="5"/>
  <c r="D234" i="5"/>
  <c r="H232" i="5"/>
  <c r="G232" i="5"/>
  <c r="F232" i="5"/>
  <c r="E232" i="5"/>
  <c r="D232" i="5"/>
  <c r="H231" i="5"/>
  <c r="G231" i="5"/>
  <c r="F231" i="5"/>
  <c r="E231" i="5"/>
  <c r="D231" i="5"/>
  <c r="H230" i="5"/>
  <c r="G230" i="5"/>
  <c r="F230" i="5"/>
  <c r="E230" i="5"/>
  <c r="D230" i="5"/>
  <c r="H229" i="5"/>
  <c r="G229" i="5"/>
  <c r="F229" i="5"/>
  <c r="E229" i="5"/>
  <c r="D229" i="5"/>
  <c r="H227" i="5"/>
  <c r="G227" i="5"/>
  <c r="F227" i="5"/>
  <c r="E227" i="5"/>
  <c r="E228" i="5" s="1"/>
  <c r="D227" i="5"/>
  <c r="H226" i="5"/>
  <c r="G226" i="5"/>
  <c r="F226" i="5"/>
  <c r="E226" i="5"/>
  <c r="D226" i="5"/>
  <c r="H225" i="5"/>
  <c r="G225" i="5"/>
  <c r="F225" i="5"/>
  <c r="E225" i="5"/>
  <c r="D225" i="5"/>
  <c r="H224" i="5"/>
  <c r="H228" i="5" s="1"/>
  <c r="G224" i="5"/>
  <c r="F224" i="5"/>
  <c r="E224" i="5"/>
  <c r="D224" i="5"/>
  <c r="H223" i="5"/>
  <c r="G223" i="5"/>
  <c r="F223" i="5"/>
  <c r="E223" i="5"/>
  <c r="D223" i="5"/>
  <c r="H221" i="5"/>
  <c r="G221" i="5"/>
  <c r="F221" i="5"/>
  <c r="E221" i="5"/>
  <c r="D221" i="5"/>
  <c r="H220" i="5"/>
  <c r="G220" i="5"/>
  <c r="F220" i="5"/>
  <c r="E220" i="5"/>
  <c r="D220" i="5"/>
  <c r="H219" i="5"/>
  <c r="G219" i="5"/>
  <c r="F219" i="5"/>
  <c r="E219" i="5"/>
  <c r="D219" i="5"/>
  <c r="H218" i="5"/>
  <c r="G218" i="5"/>
  <c r="F218" i="5"/>
  <c r="E218" i="5"/>
  <c r="D218" i="5"/>
  <c r="H217" i="5"/>
  <c r="G217" i="5"/>
  <c r="F217" i="5"/>
  <c r="E217" i="5"/>
  <c r="D217" i="5"/>
  <c r="H216" i="5"/>
  <c r="G216" i="5"/>
  <c r="F216" i="5"/>
  <c r="E216" i="5"/>
  <c r="D216" i="5"/>
  <c r="H215" i="5"/>
  <c r="G215" i="5"/>
  <c r="F215" i="5"/>
  <c r="E215" i="5"/>
  <c r="D215" i="5"/>
  <c r="H213" i="5"/>
  <c r="G213" i="5"/>
  <c r="F213" i="5"/>
  <c r="E213" i="5"/>
  <c r="D213" i="5"/>
  <c r="H212" i="5"/>
  <c r="G212" i="5"/>
  <c r="F212" i="5"/>
  <c r="E212" i="5"/>
  <c r="D212" i="5"/>
  <c r="H211" i="5"/>
  <c r="G211" i="5"/>
  <c r="F211" i="5"/>
  <c r="E211" i="5"/>
  <c r="D211" i="5"/>
  <c r="H210" i="5"/>
  <c r="G210" i="5"/>
  <c r="F210" i="5"/>
  <c r="E210" i="5"/>
  <c r="D210" i="5"/>
  <c r="H209" i="5"/>
  <c r="G209" i="5"/>
  <c r="F209" i="5"/>
  <c r="E209" i="5"/>
  <c r="E214" i="5" s="1"/>
  <c r="D209" i="5"/>
  <c r="H208" i="5"/>
  <c r="H214" i="5" s="1"/>
  <c r="G208" i="5"/>
  <c r="F208" i="5"/>
  <c r="E208" i="5"/>
  <c r="D208" i="5"/>
  <c r="H207" i="5"/>
  <c r="G207" i="5"/>
  <c r="F207" i="5"/>
  <c r="E207" i="5"/>
  <c r="D207" i="5"/>
  <c r="H205" i="5"/>
  <c r="G205" i="5"/>
  <c r="F205" i="5"/>
  <c r="E205" i="5"/>
  <c r="D205" i="5"/>
  <c r="H204" i="5"/>
  <c r="G204" i="5"/>
  <c r="F204" i="5"/>
  <c r="E204" i="5"/>
  <c r="D204" i="5"/>
  <c r="H203" i="5"/>
  <c r="G203" i="5"/>
  <c r="F203" i="5"/>
  <c r="E203" i="5"/>
  <c r="D203" i="5"/>
  <c r="H202" i="5"/>
  <c r="G202" i="5"/>
  <c r="F202" i="5"/>
  <c r="E202" i="5"/>
  <c r="D202" i="5"/>
  <c r="H201" i="5"/>
  <c r="G201" i="5"/>
  <c r="F201" i="5"/>
  <c r="E201" i="5"/>
  <c r="D201" i="5"/>
  <c r="H200" i="5"/>
  <c r="G200" i="5"/>
  <c r="G206" i="5" s="1"/>
  <c r="F200" i="5"/>
  <c r="E200" i="5"/>
  <c r="D200" i="5"/>
  <c r="H199" i="5"/>
  <c r="H206" i="5" s="1"/>
  <c r="G199" i="5"/>
  <c r="F199" i="5"/>
  <c r="E199" i="5"/>
  <c r="D199" i="5"/>
  <c r="H198" i="5"/>
  <c r="G198" i="5"/>
  <c r="F198" i="5"/>
  <c r="E198" i="5"/>
  <c r="D198" i="5"/>
  <c r="H196" i="5"/>
  <c r="G196" i="5"/>
  <c r="F196" i="5"/>
  <c r="E196" i="5"/>
  <c r="D196" i="5"/>
  <c r="H195" i="5"/>
  <c r="G195" i="5"/>
  <c r="F195" i="5"/>
  <c r="E195" i="5"/>
  <c r="D195" i="5"/>
  <c r="H194" i="5"/>
  <c r="G194" i="5"/>
  <c r="F194" i="5"/>
  <c r="E194" i="5"/>
  <c r="D194" i="5"/>
  <c r="H193" i="5"/>
  <c r="G193" i="5"/>
  <c r="F193" i="5"/>
  <c r="E193" i="5"/>
  <c r="D193" i="5"/>
  <c r="H192" i="5"/>
  <c r="G192" i="5"/>
  <c r="F192" i="5"/>
  <c r="E192" i="5"/>
  <c r="D192" i="5"/>
  <c r="H191" i="5"/>
  <c r="G191" i="5"/>
  <c r="F191" i="5"/>
  <c r="E191" i="5"/>
  <c r="D191" i="5"/>
  <c r="H190" i="5"/>
  <c r="G190" i="5"/>
  <c r="F190" i="5"/>
  <c r="E190" i="5"/>
  <c r="D190" i="5"/>
  <c r="H189" i="5"/>
  <c r="G189" i="5"/>
  <c r="F189" i="5"/>
  <c r="E189" i="5"/>
  <c r="D189" i="5"/>
  <c r="H187" i="5"/>
  <c r="G187" i="5"/>
  <c r="F187" i="5"/>
  <c r="E187" i="5"/>
  <c r="D187" i="5"/>
  <c r="H186" i="5"/>
  <c r="G186" i="5"/>
  <c r="F186" i="5"/>
  <c r="E186" i="5"/>
  <c r="D186" i="5"/>
  <c r="H185" i="5"/>
  <c r="G185" i="5"/>
  <c r="F185" i="5"/>
  <c r="E185" i="5"/>
  <c r="D185" i="5"/>
  <c r="H184" i="5"/>
  <c r="G184" i="5"/>
  <c r="F184" i="5"/>
  <c r="E184" i="5"/>
  <c r="D184" i="5"/>
  <c r="H183" i="5"/>
  <c r="G183" i="5"/>
  <c r="F183" i="5"/>
  <c r="E183" i="5"/>
  <c r="D183" i="5"/>
  <c r="H182" i="5"/>
  <c r="G182" i="5"/>
  <c r="F182" i="5"/>
  <c r="E182" i="5"/>
  <c r="D182" i="5"/>
  <c r="H181" i="5"/>
  <c r="G181" i="5"/>
  <c r="F181" i="5"/>
  <c r="E181" i="5"/>
  <c r="D181" i="5"/>
  <c r="H180" i="5"/>
  <c r="G180" i="5"/>
  <c r="F180" i="5"/>
  <c r="E180" i="5"/>
  <c r="D180" i="5"/>
  <c r="H179" i="5"/>
  <c r="G179" i="5"/>
  <c r="F179" i="5"/>
  <c r="E179" i="5"/>
  <c r="E188" i="5" s="1"/>
  <c r="D179" i="5"/>
  <c r="H178" i="5"/>
  <c r="G178" i="5"/>
  <c r="F178" i="5"/>
  <c r="E178" i="5"/>
  <c r="D178" i="5"/>
  <c r="H176" i="5"/>
  <c r="G176" i="5"/>
  <c r="F176" i="5"/>
  <c r="E176" i="5"/>
  <c r="D176" i="5"/>
  <c r="H175" i="5"/>
  <c r="G175" i="5"/>
  <c r="F175" i="5"/>
  <c r="E175" i="5"/>
  <c r="D175" i="5"/>
  <c r="H174" i="5"/>
  <c r="G174" i="5"/>
  <c r="F174" i="5"/>
  <c r="E174" i="5"/>
  <c r="D174" i="5"/>
  <c r="H173" i="5"/>
  <c r="G173" i="5"/>
  <c r="F173" i="5"/>
  <c r="E173" i="5"/>
  <c r="D173" i="5"/>
  <c r="H172" i="5"/>
  <c r="G172" i="5"/>
  <c r="F172" i="5"/>
  <c r="E172" i="5"/>
  <c r="D172" i="5"/>
  <c r="H171" i="5"/>
  <c r="G171" i="5"/>
  <c r="F171" i="5"/>
  <c r="E171" i="5"/>
  <c r="D171" i="5"/>
  <c r="H170" i="5"/>
  <c r="G170" i="5"/>
  <c r="F170" i="5"/>
  <c r="E170" i="5"/>
  <c r="D170" i="5"/>
  <c r="H169" i="5"/>
  <c r="G169" i="5"/>
  <c r="F169" i="5"/>
  <c r="E169" i="5"/>
  <c r="D169" i="5"/>
  <c r="H168" i="5"/>
  <c r="G168" i="5"/>
  <c r="F168" i="5"/>
  <c r="E168" i="5"/>
  <c r="D168" i="5"/>
  <c r="H167" i="5"/>
  <c r="G167" i="5"/>
  <c r="F167" i="5"/>
  <c r="E167" i="5"/>
  <c r="D167" i="5"/>
  <c r="H166" i="5"/>
  <c r="G166" i="5"/>
  <c r="F166" i="5"/>
  <c r="F177" i="5" s="1"/>
  <c r="E166" i="5"/>
  <c r="D166" i="5"/>
  <c r="H165" i="5"/>
  <c r="G165" i="5"/>
  <c r="F165" i="5"/>
  <c r="E165" i="5"/>
  <c r="D165" i="5"/>
  <c r="H163" i="5"/>
  <c r="G163" i="5"/>
  <c r="F163" i="5"/>
  <c r="E163" i="5"/>
  <c r="D163" i="5"/>
  <c r="H162" i="5"/>
  <c r="G162" i="5"/>
  <c r="F162" i="5"/>
  <c r="E162" i="5"/>
  <c r="D162" i="5"/>
  <c r="H161" i="5"/>
  <c r="G161" i="5"/>
  <c r="F161" i="5"/>
  <c r="E161" i="5"/>
  <c r="D161" i="5"/>
  <c r="H160" i="5"/>
  <c r="G160" i="5"/>
  <c r="F160" i="5"/>
  <c r="E160" i="5"/>
  <c r="E164" i="5" s="1"/>
  <c r="D160" i="5"/>
  <c r="H159" i="5"/>
  <c r="G159" i="5"/>
  <c r="F159" i="5"/>
  <c r="E159" i="5"/>
  <c r="D159" i="5"/>
  <c r="H157" i="5"/>
  <c r="G157" i="5"/>
  <c r="F157" i="5"/>
  <c r="E157" i="5"/>
  <c r="D157" i="5"/>
  <c r="H156" i="5"/>
  <c r="G156" i="5"/>
  <c r="F156" i="5"/>
  <c r="E156" i="5"/>
  <c r="D156" i="5"/>
  <c r="H155" i="5"/>
  <c r="G155" i="5"/>
  <c r="F155" i="5"/>
  <c r="F158" i="5" s="1"/>
  <c r="E155" i="5"/>
  <c r="E158" i="5" s="1"/>
  <c r="D155" i="5"/>
  <c r="H154" i="5"/>
  <c r="G154" i="5"/>
  <c r="F154" i="5"/>
  <c r="E154" i="5"/>
  <c r="D154" i="5"/>
  <c r="H152" i="5"/>
  <c r="G152" i="5"/>
  <c r="F152" i="5"/>
  <c r="E152" i="5"/>
  <c r="D152" i="5"/>
  <c r="H151" i="5"/>
  <c r="G151" i="5"/>
  <c r="F151" i="5"/>
  <c r="E151" i="5"/>
  <c r="D151" i="5"/>
  <c r="H150" i="5"/>
  <c r="G150" i="5"/>
  <c r="F150" i="5"/>
  <c r="E150" i="5"/>
  <c r="D150" i="5"/>
  <c r="H149" i="5"/>
  <c r="G149" i="5"/>
  <c r="F149" i="5"/>
  <c r="E149" i="5"/>
  <c r="D149" i="5"/>
  <c r="H148" i="5"/>
  <c r="G148" i="5"/>
  <c r="F148" i="5"/>
  <c r="E148" i="5"/>
  <c r="D148" i="5"/>
  <c r="H147" i="5"/>
  <c r="G147" i="5"/>
  <c r="F147" i="5"/>
  <c r="E147" i="5"/>
  <c r="D147" i="5"/>
  <c r="H146" i="5"/>
  <c r="G146" i="5"/>
  <c r="F146" i="5"/>
  <c r="E146" i="5"/>
  <c r="D146" i="5"/>
  <c r="H145" i="5"/>
  <c r="G145" i="5"/>
  <c r="F145" i="5"/>
  <c r="E145" i="5"/>
  <c r="D145" i="5"/>
  <c r="H144" i="5"/>
  <c r="G144" i="5"/>
  <c r="F144" i="5"/>
  <c r="E144" i="5"/>
  <c r="D144" i="5"/>
  <c r="H143" i="5"/>
  <c r="G143" i="5"/>
  <c r="F143" i="5"/>
  <c r="E143" i="5"/>
  <c r="D143" i="5"/>
  <c r="H142" i="5"/>
  <c r="G142" i="5"/>
  <c r="F142" i="5"/>
  <c r="E142" i="5"/>
  <c r="D142" i="5"/>
  <c r="H141" i="5"/>
  <c r="G141" i="5"/>
  <c r="G153" i="5" s="1"/>
  <c r="F141" i="5"/>
  <c r="F153" i="5" s="1"/>
  <c r="E141" i="5"/>
  <c r="D141" i="5"/>
  <c r="H140" i="5"/>
  <c r="G140" i="5"/>
  <c r="F140" i="5"/>
  <c r="E140" i="5"/>
  <c r="D140" i="5"/>
  <c r="H138" i="5"/>
  <c r="G138" i="5"/>
  <c r="F138" i="5"/>
  <c r="E138" i="5"/>
  <c r="D138" i="5"/>
  <c r="H137" i="5"/>
  <c r="G137" i="5"/>
  <c r="F137" i="5"/>
  <c r="E137" i="5"/>
  <c r="D137" i="5"/>
  <c r="H136" i="5"/>
  <c r="G136" i="5"/>
  <c r="F136" i="5"/>
  <c r="E136" i="5"/>
  <c r="D136" i="5"/>
  <c r="H135" i="5"/>
  <c r="G135" i="5"/>
  <c r="F135" i="5"/>
  <c r="E135" i="5"/>
  <c r="D135" i="5"/>
  <c r="H134" i="5"/>
  <c r="G134" i="5"/>
  <c r="F134" i="5"/>
  <c r="F139" i="5" s="1"/>
  <c r="E134" i="5"/>
  <c r="D134" i="5"/>
  <c r="H133" i="5"/>
  <c r="G133" i="5"/>
  <c r="F133" i="5"/>
  <c r="E133" i="5"/>
  <c r="D133" i="5"/>
  <c r="H131" i="5"/>
  <c r="G131" i="5"/>
  <c r="F131" i="5"/>
  <c r="E131" i="5"/>
  <c r="D131" i="5"/>
  <c r="H130" i="5"/>
  <c r="G130" i="5"/>
  <c r="F130" i="5"/>
  <c r="E130" i="5"/>
  <c r="D130" i="5"/>
  <c r="H129" i="5"/>
  <c r="G129" i="5"/>
  <c r="F129" i="5"/>
  <c r="E129" i="5"/>
  <c r="D129" i="5"/>
  <c r="H128" i="5"/>
  <c r="G128" i="5"/>
  <c r="G132" i="5" s="1"/>
  <c r="F128" i="5"/>
  <c r="E128" i="5"/>
  <c r="D128" i="5"/>
  <c r="H127" i="5"/>
  <c r="G127" i="5"/>
  <c r="F127" i="5"/>
  <c r="E127" i="5"/>
  <c r="D127" i="5"/>
  <c r="H125" i="5"/>
  <c r="G125" i="5"/>
  <c r="F125" i="5"/>
  <c r="E125" i="5"/>
  <c r="D125" i="5"/>
  <c r="H124" i="5"/>
  <c r="G124" i="5"/>
  <c r="F124" i="5"/>
  <c r="E124" i="5"/>
  <c r="D124" i="5"/>
  <c r="H123" i="5"/>
  <c r="G123" i="5"/>
  <c r="F123" i="5"/>
  <c r="E123" i="5"/>
  <c r="D123" i="5"/>
  <c r="H122" i="5"/>
  <c r="G122" i="5"/>
  <c r="F122" i="5"/>
  <c r="E122" i="5"/>
  <c r="D122" i="5"/>
  <c r="H121" i="5"/>
  <c r="G121" i="5"/>
  <c r="F121" i="5"/>
  <c r="E121" i="5"/>
  <c r="D121" i="5"/>
  <c r="H120" i="5"/>
  <c r="G120" i="5"/>
  <c r="F120" i="5"/>
  <c r="E120" i="5"/>
  <c r="D120" i="5"/>
  <c r="H119" i="5"/>
  <c r="G119" i="5"/>
  <c r="F119" i="5"/>
  <c r="E119" i="5"/>
  <c r="D119" i="5"/>
  <c r="H118" i="5"/>
  <c r="G118" i="5"/>
  <c r="F118" i="5"/>
  <c r="E118" i="5"/>
  <c r="D118" i="5"/>
  <c r="H117" i="5"/>
  <c r="G117" i="5"/>
  <c r="F117" i="5"/>
  <c r="E117" i="5"/>
  <c r="D117" i="5"/>
  <c r="H116" i="5"/>
  <c r="G116" i="5"/>
  <c r="F116" i="5"/>
  <c r="E116" i="5"/>
  <c r="D116" i="5"/>
  <c r="H115" i="5"/>
  <c r="G115" i="5"/>
  <c r="F115" i="5"/>
  <c r="E115" i="5"/>
  <c r="D115" i="5"/>
  <c r="H114" i="5"/>
  <c r="G114" i="5"/>
  <c r="F114" i="5"/>
  <c r="E114" i="5"/>
  <c r="D114" i="5"/>
  <c r="H113" i="5"/>
  <c r="G113" i="5"/>
  <c r="F113" i="5"/>
  <c r="E113" i="5"/>
  <c r="D113" i="5"/>
  <c r="H112" i="5"/>
  <c r="G112" i="5"/>
  <c r="F112" i="5"/>
  <c r="E112" i="5"/>
  <c r="D112" i="5"/>
  <c r="H111" i="5"/>
  <c r="G111" i="5"/>
  <c r="F111" i="5"/>
  <c r="E111" i="5"/>
  <c r="D111" i="5"/>
  <c r="H110" i="5"/>
  <c r="G110" i="5"/>
  <c r="F110" i="5"/>
  <c r="E110" i="5"/>
  <c r="D110" i="5"/>
  <c r="H109" i="5"/>
  <c r="G109" i="5"/>
  <c r="F109" i="5"/>
  <c r="E109" i="5"/>
  <c r="D109" i="5"/>
  <c r="H108" i="5"/>
  <c r="G108" i="5"/>
  <c r="F108" i="5"/>
  <c r="E108" i="5"/>
  <c r="D108" i="5"/>
  <c r="H107" i="5"/>
  <c r="G107" i="5"/>
  <c r="F107" i="5"/>
  <c r="E107" i="5"/>
  <c r="D107" i="5"/>
  <c r="H106" i="5"/>
  <c r="G106" i="5"/>
  <c r="F106" i="5"/>
  <c r="E106" i="5"/>
  <c r="D106" i="5"/>
  <c r="H105" i="5"/>
  <c r="G105" i="5"/>
  <c r="F105" i="5"/>
  <c r="E105" i="5"/>
  <c r="D105" i="5"/>
  <c r="H104" i="5"/>
  <c r="G104" i="5"/>
  <c r="F104" i="5"/>
  <c r="E104" i="5"/>
  <c r="D104" i="5"/>
  <c r="H103" i="5"/>
  <c r="G103" i="5"/>
  <c r="F103" i="5"/>
  <c r="E103" i="5"/>
  <c r="D103" i="5"/>
  <c r="H102" i="5"/>
  <c r="G102" i="5"/>
  <c r="F102" i="5"/>
  <c r="E102" i="5"/>
  <c r="D102" i="5"/>
  <c r="H101" i="5"/>
  <c r="G101" i="5"/>
  <c r="F101" i="5"/>
  <c r="E101" i="5"/>
  <c r="D101" i="5"/>
  <c r="H100" i="5"/>
  <c r="G100" i="5"/>
  <c r="F100" i="5"/>
  <c r="E100" i="5"/>
  <c r="D100" i="5"/>
  <c r="H99" i="5"/>
  <c r="G99" i="5"/>
  <c r="F99" i="5"/>
  <c r="E99" i="5"/>
  <c r="D99" i="5"/>
  <c r="H98" i="5"/>
  <c r="G98" i="5"/>
  <c r="F98" i="5"/>
  <c r="E98" i="5"/>
  <c r="D98" i="5"/>
  <c r="H97" i="5"/>
  <c r="G97" i="5"/>
  <c r="F97" i="5"/>
  <c r="E97" i="5"/>
  <c r="D97" i="5"/>
  <c r="H96" i="5"/>
  <c r="G96" i="5"/>
  <c r="F96" i="5"/>
  <c r="E96" i="5"/>
  <c r="D96" i="5"/>
  <c r="H95" i="5"/>
  <c r="G95" i="5"/>
  <c r="F95" i="5"/>
  <c r="E95" i="5"/>
  <c r="D95" i="5"/>
  <c r="H94" i="5"/>
  <c r="G94" i="5"/>
  <c r="F94" i="5"/>
  <c r="E94" i="5"/>
  <c r="D94" i="5"/>
  <c r="H93" i="5"/>
  <c r="G93" i="5"/>
  <c r="F93" i="5"/>
  <c r="E93" i="5"/>
  <c r="D93" i="5"/>
  <c r="H92" i="5"/>
  <c r="G92" i="5"/>
  <c r="F92" i="5"/>
  <c r="E92" i="5"/>
  <c r="D92" i="5"/>
  <c r="H91" i="5"/>
  <c r="G91" i="5"/>
  <c r="F91" i="5"/>
  <c r="E91" i="5"/>
  <c r="D91" i="5"/>
  <c r="H90" i="5"/>
  <c r="G90" i="5"/>
  <c r="F90" i="5"/>
  <c r="E90" i="5"/>
  <c r="D90" i="5"/>
  <c r="H89" i="5"/>
  <c r="G89" i="5"/>
  <c r="F89" i="5"/>
  <c r="E89" i="5"/>
  <c r="D89" i="5"/>
  <c r="H88" i="5"/>
  <c r="G88" i="5"/>
  <c r="F88" i="5"/>
  <c r="E88" i="5"/>
  <c r="D88" i="5"/>
  <c r="H87" i="5"/>
  <c r="G87" i="5"/>
  <c r="F87" i="5"/>
  <c r="E87" i="5"/>
  <c r="D87" i="5"/>
  <c r="H86" i="5"/>
  <c r="G86" i="5"/>
  <c r="F86" i="5"/>
  <c r="E86" i="5"/>
  <c r="D86" i="5"/>
  <c r="H85" i="5"/>
  <c r="G85" i="5"/>
  <c r="F85" i="5"/>
  <c r="E85" i="5"/>
  <c r="D85" i="5"/>
  <c r="H84" i="5"/>
  <c r="G84" i="5"/>
  <c r="F84" i="5"/>
  <c r="E84" i="5"/>
  <c r="D84" i="5"/>
  <c r="H83" i="5"/>
  <c r="G83" i="5"/>
  <c r="F83" i="5"/>
  <c r="E83" i="5"/>
  <c r="D83" i="5"/>
  <c r="H82" i="5"/>
  <c r="G82" i="5"/>
  <c r="F82" i="5"/>
  <c r="E82" i="5"/>
  <c r="D82" i="5"/>
  <c r="H81" i="5"/>
  <c r="G81" i="5"/>
  <c r="F81" i="5"/>
  <c r="E81" i="5"/>
  <c r="D81" i="5"/>
  <c r="H80" i="5"/>
  <c r="G80" i="5"/>
  <c r="F80" i="5"/>
  <c r="E80" i="5"/>
  <c r="D80" i="5"/>
  <c r="H79" i="5"/>
  <c r="G79" i="5"/>
  <c r="F79" i="5"/>
  <c r="E79" i="5"/>
  <c r="D79" i="5"/>
  <c r="H78" i="5"/>
  <c r="G78" i="5"/>
  <c r="F78" i="5"/>
  <c r="E78" i="5"/>
  <c r="D78" i="5"/>
  <c r="H77" i="5"/>
  <c r="G77" i="5"/>
  <c r="F77" i="5"/>
  <c r="E77" i="5"/>
  <c r="D77" i="5"/>
  <c r="H76" i="5"/>
  <c r="G76" i="5"/>
  <c r="F76" i="5"/>
  <c r="E76" i="5"/>
  <c r="D76" i="5"/>
  <c r="H75" i="5"/>
  <c r="G75" i="5"/>
  <c r="F75" i="5"/>
  <c r="E75" i="5"/>
  <c r="D75" i="5"/>
  <c r="H74" i="5"/>
  <c r="G74" i="5"/>
  <c r="F74" i="5"/>
  <c r="E74" i="5"/>
  <c r="D74" i="5"/>
  <c r="H73" i="5"/>
  <c r="G73" i="5"/>
  <c r="F73" i="5"/>
  <c r="E73" i="5"/>
  <c r="D73" i="5"/>
  <c r="H72" i="5"/>
  <c r="G72" i="5"/>
  <c r="F72" i="5"/>
  <c r="E72" i="5"/>
  <c r="D72" i="5"/>
  <c r="H71" i="5"/>
  <c r="G71" i="5"/>
  <c r="F71" i="5"/>
  <c r="E71" i="5"/>
  <c r="D71" i="5"/>
  <c r="H70" i="5"/>
  <c r="G70" i="5"/>
  <c r="F70" i="5"/>
  <c r="E70" i="5"/>
  <c r="D70" i="5"/>
  <c r="H69" i="5"/>
  <c r="G69" i="5"/>
  <c r="F69" i="5"/>
  <c r="E69" i="5"/>
  <c r="D69" i="5"/>
  <c r="H68" i="5"/>
  <c r="G68" i="5"/>
  <c r="F68" i="5"/>
  <c r="E68" i="5"/>
  <c r="D68" i="5"/>
  <c r="H67" i="5"/>
  <c r="G67" i="5"/>
  <c r="F67" i="5"/>
  <c r="E67" i="5"/>
  <c r="D67" i="5"/>
  <c r="H66" i="5"/>
  <c r="G66" i="5"/>
  <c r="F66" i="5"/>
  <c r="E66" i="5"/>
  <c r="D66" i="5"/>
  <c r="H65" i="5"/>
  <c r="G65" i="5"/>
  <c r="F65" i="5"/>
  <c r="E65" i="5"/>
  <c r="D65" i="5"/>
  <c r="H64" i="5"/>
  <c r="G64" i="5"/>
  <c r="F64" i="5"/>
  <c r="E64" i="5"/>
  <c r="D64" i="5"/>
  <c r="H63" i="5"/>
  <c r="G63" i="5"/>
  <c r="F63" i="5"/>
  <c r="E63" i="5"/>
  <c r="D63" i="5"/>
  <c r="H62" i="5"/>
  <c r="G62" i="5"/>
  <c r="F62" i="5"/>
  <c r="E62" i="5"/>
  <c r="D62" i="5"/>
  <c r="H61" i="5"/>
  <c r="G61" i="5"/>
  <c r="F61" i="5"/>
  <c r="E61" i="5"/>
  <c r="D61" i="5"/>
  <c r="H60" i="5"/>
  <c r="G60" i="5"/>
  <c r="F60" i="5"/>
  <c r="E60" i="5"/>
  <c r="D60" i="5"/>
  <c r="H59" i="5"/>
  <c r="G59" i="5"/>
  <c r="F59" i="5"/>
  <c r="E59" i="5"/>
  <c r="D59" i="5"/>
  <c r="H58" i="5"/>
  <c r="H126" i="5" s="1"/>
  <c r="G58" i="5"/>
  <c r="F58" i="5"/>
  <c r="E58" i="5"/>
  <c r="E126" i="5" s="1"/>
  <c r="D58" i="5"/>
  <c r="H57" i="5"/>
  <c r="G57" i="5"/>
  <c r="F57" i="5"/>
  <c r="E57" i="5"/>
  <c r="D57" i="5"/>
  <c r="H55" i="5"/>
  <c r="G55" i="5"/>
  <c r="F55" i="5"/>
  <c r="E55" i="5"/>
  <c r="D55" i="5"/>
  <c r="H54" i="5"/>
  <c r="G54" i="5"/>
  <c r="F54" i="5"/>
  <c r="E54" i="5"/>
  <c r="D54" i="5"/>
  <c r="H53" i="5"/>
  <c r="G53" i="5"/>
  <c r="F53" i="5"/>
  <c r="E53" i="5"/>
  <c r="D53" i="5"/>
  <c r="H52" i="5"/>
  <c r="G52" i="5"/>
  <c r="F52" i="5"/>
  <c r="E52" i="5"/>
  <c r="D52" i="5"/>
  <c r="H51" i="5"/>
  <c r="G51" i="5"/>
  <c r="F51" i="5"/>
  <c r="E51" i="5"/>
  <c r="D51" i="5"/>
  <c r="H50" i="5"/>
  <c r="G50" i="5"/>
  <c r="F50" i="5"/>
  <c r="E50" i="5"/>
  <c r="D50" i="5"/>
  <c r="H49" i="5"/>
  <c r="G49" i="5"/>
  <c r="F49" i="5"/>
  <c r="E49" i="5"/>
  <c r="D49" i="5"/>
  <c r="H48" i="5"/>
  <c r="G48" i="5"/>
  <c r="F48" i="5"/>
  <c r="F9" i="5" s="1"/>
  <c r="E48" i="5"/>
  <c r="D48" i="5"/>
  <c r="H47" i="5"/>
  <c r="G47" i="5"/>
  <c r="G8" i="5" s="1"/>
  <c r="F47" i="5"/>
  <c r="E47" i="5"/>
  <c r="D47" i="5"/>
  <c r="H46" i="5"/>
  <c r="G46" i="5"/>
  <c r="G56" i="5" s="1"/>
  <c r="F46" i="5"/>
  <c r="E46" i="5"/>
  <c r="D46" i="5"/>
  <c r="H45" i="5"/>
  <c r="G45" i="5"/>
  <c r="F45" i="5"/>
  <c r="E45" i="5"/>
  <c r="D45" i="5"/>
  <c r="H44" i="5"/>
  <c r="G44" i="5"/>
  <c r="F44" i="5"/>
  <c r="F5" i="5" s="1"/>
  <c r="E44" i="5"/>
  <c r="D44" i="5"/>
  <c r="H43" i="5"/>
  <c r="G43" i="5"/>
  <c r="F43" i="5"/>
  <c r="E43" i="5"/>
  <c r="D43" i="5"/>
  <c r="H41" i="5"/>
  <c r="G41" i="5"/>
  <c r="F41" i="5"/>
  <c r="E41" i="5"/>
  <c r="E18" i="5" s="1"/>
  <c r="D41" i="5"/>
  <c r="H40" i="5"/>
  <c r="G40" i="5"/>
  <c r="F40" i="5"/>
  <c r="F17" i="5" s="1"/>
  <c r="E40" i="5"/>
  <c r="D40" i="5"/>
  <c r="H39" i="5"/>
  <c r="G39" i="5"/>
  <c r="F39" i="5"/>
  <c r="E39" i="5"/>
  <c r="D39" i="5"/>
  <c r="H38" i="5"/>
  <c r="H15" i="5" s="1"/>
  <c r="G38" i="5"/>
  <c r="F38" i="5"/>
  <c r="E38" i="5"/>
  <c r="D38" i="5"/>
  <c r="H37" i="5"/>
  <c r="G37" i="5"/>
  <c r="F37" i="5"/>
  <c r="E37" i="5"/>
  <c r="E14" i="5" s="1"/>
  <c r="D37" i="5"/>
  <c r="H36" i="5"/>
  <c r="G36" i="5"/>
  <c r="F36" i="5"/>
  <c r="E36" i="5"/>
  <c r="D36" i="5"/>
  <c r="H35" i="5"/>
  <c r="G35" i="5"/>
  <c r="F35" i="5"/>
  <c r="E35" i="5"/>
  <c r="D35" i="5"/>
  <c r="H34" i="5"/>
  <c r="G34" i="5"/>
  <c r="F34" i="5"/>
  <c r="E34" i="5"/>
  <c r="D34" i="5"/>
  <c r="H33" i="5"/>
  <c r="G33" i="5"/>
  <c r="F33" i="5"/>
  <c r="E33" i="5"/>
  <c r="D33" i="5"/>
  <c r="H32" i="5"/>
  <c r="G32" i="5"/>
  <c r="F32" i="5"/>
  <c r="E32" i="5"/>
  <c r="E42" i="5" s="1"/>
  <c r="D32" i="5"/>
  <c r="H31" i="5"/>
  <c r="G31" i="5"/>
  <c r="F31" i="5"/>
  <c r="E31" i="5"/>
  <c r="D31" i="5"/>
  <c r="H30" i="5"/>
  <c r="G30" i="5"/>
  <c r="F30" i="5"/>
  <c r="E30" i="5"/>
  <c r="D30" i="5"/>
  <c r="H28" i="5"/>
  <c r="G28" i="5"/>
  <c r="F28" i="5"/>
  <c r="E28" i="5"/>
  <c r="H27" i="5"/>
  <c r="G27" i="5"/>
  <c r="F27" i="5"/>
  <c r="H26" i="5"/>
  <c r="G26" i="5"/>
  <c r="F26" i="5"/>
  <c r="E26" i="5"/>
  <c r="H25" i="5"/>
  <c r="G25" i="5"/>
  <c r="F25" i="5"/>
  <c r="E25" i="5"/>
  <c r="H24" i="5"/>
  <c r="G24" i="5"/>
  <c r="F24" i="5"/>
  <c r="E24" i="5"/>
  <c r="H23" i="5"/>
  <c r="G23" i="5"/>
  <c r="F23" i="5"/>
  <c r="E23" i="5"/>
  <c r="H22" i="5"/>
  <c r="G22" i="5"/>
  <c r="F22" i="5"/>
  <c r="E22" i="5"/>
  <c r="H21" i="5"/>
  <c r="G21" i="5"/>
  <c r="F21" i="5"/>
  <c r="E21" i="5"/>
  <c r="H20" i="5"/>
  <c r="G20" i="5"/>
  <c r="F20" i="5"/>
  <c r="E20" i="5"/>
  <c r="G16" i="5"/>
  <c r="E16" i="5"/>
  <c r="F13" i="5"/>
  <c r="H12" i="5"/>
  <c r="F12" i="5"/>
  <c r="H11" i="5"/>
  <c r="F11" i="5"/>
  <c r="E10" i="5"/>
  <c r="H7" i="5"/>
  <c r="E6" i="5"/>
  <c r="H4" i="5"/>
  <c r="G4" i="5"/>
  <c r="F4" i="5"/>
  <c r="E4" i="5"/>
  <c r="D86" i="2"/>
  <c r="H18" i="18" l="1"/>
  <c r="E342" i="18"/>
  <c r="D342" i="18" s="1"/>
  <c r="E346" i="18"/>
  <c r="D346" i="18" s="1"/>
  <c r="E350" i="18"/>
  <c r="D350" i="18" s="1"/>
  <c r="F357" i="18"/>
  <c r="G364" i="18"/>
  <c r="F369" i="18"/>
  <c r="D222" i="18"/>
  <c r="D4" i="18"/>
  <c r="E5" i="18"/>
  <c r="D20" i="18"/>
  <c r="F56" i="18"/>
  <c r="D56" i="18" s="1"/>
  <c r="E6" i="18"/>
  <c r="H7" i="18"/>
  <c r="F9" i="18"/>
  <c r="F5" i="18"/>
  <c r="H14" i="18"/>
  <c r="F153" i="18"/>
  <c r="E10" i="18"/>
  <c r="E164" i="18"/>
  <c r="D164" i="18" s="1"/>
  <c r="F197" i="18"/>
  <c r="G206" i="18"/>
  <c r="E206" i="18"/>
  <c r="D206" i="18" s="1"/>
  <c r="E214" i="18"/>
  <c r="G222" i="18"/>
  <c r="H264" i="18"/>
  <c r="F286" i="18"/>
  <c r="G294" i="18"/>
  <c r="E294" i="18"/>
  <c r="H294" i="18"/>
  <c r="F323" i="18"/>
  <c r="F29" i="18"/>
  <c r="D26" i="18"/>
  <c r="D28" i="18"/>
  <c r="E14" i="18"/>
  <c r="H15" i="18"/>
  <c r="F17" i="18"/>
  <c r="E7" i="18"/>
  <c r="E126" i="18"/>
  <c r="D126" i="18" s="1"/>
  <c r="G132" i="18"/>
  <c r="G188" i="18"/>
  <c r="F188" i="18"/>
  <c r="G233" i="18"/>
  <c r="E233" i="18"/>
  <c r="D233" i="18" s="1"/>
  <c r="H256" i="18"/>
  <c r="G256" i="18"/>
  <c r="F256" i="18"/>
  <c r="E272" i="18"/>
  <c r="D272" i="18" s="1"/>
  <c r="F317" i="18"/>
  <c r="G323" i="18"/>
  <c r="H327" i="18"/>
  <c r="H331" i="18"/>
  <c r="E338" i="18"/>
  <c r="H338" i="18"/>
  <c r="D21" i="18"/>
  <c r="D27" i="18"/>
  <c r="E13" i="18"/>
  <c r="D13" i="18" s="1"/>
  <c r="G8" i="18"/>
  <c r="H197" i="18"/>
  <c r="F214" i="18"/>
  <c r="H214" i="18"/>
  <c r="G228" i="18"/>
  <c r="F264" i="18"/>
  <c r="E286" i="18"/>
  <c r="H286" i="18"/>
  <c r="H42" i="18"/>
  <c r="G7" i="18"/>
  <c r="E9" i="18"/>
  <c r="H10" i="18"/>
  <c r="G13" i="18"/>
  <c r="F14" i="18"/>
  <c r="E15" i="18"/>
  <c r="H16" i="18"/>
  <c r="G17" i="18"/>
  <c r="F18" i="18"/>
  <c r="F126" i="18"/>
  <c r="F139" i="18"/>
  <c r="G158" i="18"/>
  <c r="E158" i="18"/>
  <c r="F177" i="18"/>
  <c r="H233" i="18"/>
  <c r="F233" i="18"/>
  <c r="F241" i="18"/>
  <c r="G248" i="18"/>
  <c r="E278" i="18"/>
  <c r="H278" i="18"/>
  <c r="F298" i="18"/>
  <c r="E298" i="18"/>
  <c r="H303" i="18"/>
  <c r="F307" i="18"/>
  <c r="D307" i="18" s="1"/>
  <c r="E313" i="18"/>
  <c r="H317" i="18"/>
  <c r="F327" i="18"/>
  <c r="F331" i="18"/>
  <c r="D331" i="18" s="1"/>
  <c r="H12" i="19"/>
  <c r="D12" i="19" s="1"/>
  <c r="D21" i="19"/>
  <c r="H56" i="19"/>
  <c r="F214" i="19"/>
  <c r="H264" i="19"/>
  <c r="G272" i="19"/>
  <c r="H294" i="19"/>
  <c r="H307" i="19"/>
  <c r="E313" i="19"/>
  <c r="F338" i="19"/>
  <c r="G369" i="19"/>
  <c r="D4" i="19"/>
  <c r="G16" i="19"/>
  <c r="F126" i="19"/>
  <c r="H126" i="19"/>
  <c r="G5" i="19"/>
  <c r="D5" i="19" s="1"/>
  <c r="G13" i="19"/>
  <c r="G7" i="19"/>
  <c r="E9" i="19"/>
  <c r="H10" i="19"/>
  <c r="F14" i="19"/>
  <c r="E15" i="19"/>
  <c r="H16" i="19"/>
  <c r="G17" i="19"/>
  <c r="E7" i="19"/>
  <c r="H8" i="19"/>
  <c r="F10" i="19"/>
  <c r="E13" i="19"/>
  <c r="D13" i="19" s="1"/>
  <c r="H14" i="19"/>
  <c r="F16" i="19"/>
  <c r="H158" i="19"/>
  <c r="H164" i="19"/>
  <c r="E177" i="19"/>
  <c r="G197" i="19"/>
  <c r="D197" i="19" s="1"/>
  <c r="H222" i="19"/>
  <c r="H228" i="19"/>
  <c r="E233" i="19"/>
  <c r="H256" i="19"/>
  <c r="G256" i="19"/>
  <c r="E272" i="19"/>
  <c r="F278" i="19"/>
  <c r="H278" i="19"/>
  <c r="E298" i="19"/>
  <c r="E303" i="19"/>
  <c r="F313" i="19"/>
  <c r="E323" i="19"/>
  <c r="D360" i="19"/>
  <c r="D364" i="19"/>
  <c r="G29" i="19"/>
  <c r="D23" i="19"/>
  <c r="F5" i="19"/>
  <c r="G206" i="19"/>
  <c r="G222" i="19"/>
  <c r="H272" i="19"/>
  <c r="H286" i="19"/>
  <c r="G313" i="19"/>
  <c r="G338" i="19"/>
  <c r="D26" i="19"/>
  <c r="D28" i="19"/>
  <c r="F132" i="19"/>
  <c r="H132" i="19"/>
  <c r="G153" i="19"/>
  <c r="E153" i="19"/>
  <c r="E164" i="19"/>
  <c r="G188" i="19"/>
  <c r="F188" i="19"/>
  <c r="H188" i="19"/>
  <c r="H206" i="19"/>
  <c r="H214" i="19"/>
  <c r="E228" i="19"/>
  <c r="G241" i="19"/>
  <c r="F241" i="19"/>
  <c r="E241" i="19"/>
  <c r="E256" i="19"/>
  <c r="D256" i="19" s="1"/>
  <c r="F272" i="19"/>
  <c r="G278" i="19"/>
  <c r="E286" i="19"/>
  <c r="F294" i="19"/>
  <c r="G298" i="19"/>
  <c r="G307" i="19"/>
  <c r="F323" i="19"/>
  <c r="E327" i="19"/>
  <c r="D327" i="19" s="1"/>
  <c r="H327" i="19"/>
  <c r="E331" i="19"/>
  <c r="D331" i="19" s="1"/>
  <c r="H331" i="19"/>
  <c r="E338" i="19"/>
  <c r="D338" i="19" s="1"/>
  <c r="F342" i="19"/>
  <c r="E342" i="19"/>
  <c r="D342" i="19" s="1"/>
  <c r="F346" i="19"/>
  <c r="F350" i="19"/>
  <c r="F369" i="19"/>
  <c r="D11" i="20"/>
  <c r="D22" i="20"/>
  <c r="F233" i="20"/>
  <c r="G303" i="20"/>
  <c r="D346" i="20"/>
  <c r="D350" i="20"/>
  <c r="H42" i="20"/>
  <c r="F153" i="20"/>
  <c r="H177" i="20"/>
  <c r="F177" i="20"/>
  <c r="D177" i="20" s="1"/>
  <c r="G206" i="20"/>
  <c r="E206" i="20"/>
  <c r="G214" i="20"/>
  <c r="E214" i="20"/>
  <c r="H228" i="20"/>
  <c r="H278" i="20"/>
  <c r="G286" i="20"/>
  <c r="E286" i="20"/>
  <c r="H286" i="20"/>
  <c r="F307" i="20"/>
  <c r="H317" i="20"/>
  <c r="H323" i="20"/>
  <c r="G323" i="20"/>
  <c r="F331" i="20"/>
  <c r="F338" i="20"/>
  <c r="D338" i="20" s="1"/>
  <c r="G342" i="20"/>
  <c r="D342" i="20" s="1"/>
  <c r="G346" i="20"/>
  <c r="G350" i="20"/>
  <c r="H357" i="20"/>
  <c r="D357" i="20" s="1"/>
  <c r="H364" i="20"/>
  <c r="D364" i="20" s="1"/>
  <c r="G364" i="20"/>
  <c r="H369" i="20"/>
  <c r="F369" i="20"/>
  <c r="D369" i="20" s="1"/>
  <c r="D27" i="20"/>
  <c r="H126" i="20"/>
  <c r="F5" i="20"/>
  <c r="E5" i="20"/>
  <c r="F197" i="20"/>
  <c r="E228" i="20"/>
  <c r="H272" i="20"/>
  <c r="G272" i="20"/>
  <c r="F272" i="20"/>
  <c r="E278" i="20"/>
  <c r="E303" i="20"/>
  <c r="G338" i="20"/>
  <c r="D23" i="20"/>
  <c r="D26" i="20"/>
  <c r="F42" i="20"/>
  <c r="E126" i="20"/>
  <c r="H6" i="20"/>
  <c r="F8" i="20"/>
  <c r="G8" i="20"/>
  <c r="E10" i="20"/>
  <c r="H132" i="20"/>
  <c r="D132" i="20" s="1"/>
  <c r="E139" i="20"/>
  <c r="H7" i="20"/>
  <c r="G139" i="20"/>
  <c r="F9" i="20"/>
  <c r="D9" i="20" s="1"/>
  <c r="G164" i="20"/>
  <c r="E188" i="20"/>
  <c r="D188" i="20" s="1"/>
  <c r="E197" i="20"/>
  <c r="D197" i="20" s="1"/>
  <c r="G241" i="20"/>
  <c r="F241" i="20"/>
  <c r="E241" i="20"/>
  <c r="E256" i="20"/>
  <c r="D256" i="20" s="1"/>
  <c r="G264" i="20"/>
  <c r="F294" i="20"/>
  <c r="E294" i="20"/>
  <c r="H294" i="20"/>
  <c r="G298" i="20"/>
  <c r="F303" i="20"/>
  <c r="H313" i="20"/>
  <c r="E327" i="20"/>
  <c r="D327" i="20" s="1"/>
  <c r="G16" i="21"/>
  <c r="G56" i="21"/>
  <c r="F126" i="21"/>
  <c r="G7" i="21"/>
  <c r="E9" i="21"/>
  <c r="H10" i="21"/>
  <c r="H158" i="21"/>
  <c r="H164" i="21"/>
  <c r="D360" i="21"/>
  <c r="G13" i="21"/>
  <c r="E15" i="21"/>
  <c r="H16" i="21"/>
  <c r="E177" i="21"/>
  <c r="G197" i="21"/>
  <c r="D12" i="21"/>
  <c r="D26" i="21"/>
  <c r="D28" i="21"/>
  <c r="G126" i="21"/>
  <c r="F132" i="21"/>
  <c r="H132" i="21"/>
  <c r="G153" i="21"/>
  <c r="E153" i="21"/>
  <c r="E13" i="21"/>
  <c r="H14" i="21"/>
  <c r="F16" i="21"/>
  <c r="E164" i="21"/>
  <c r="G188" i="21"/>
  <c r="F188" i="21"/>
  <c r="H188" i="21"/>
  <c r="H206" i="21"/>
  <c r="H214" i="21"/>
  <c r="E228" i="21"/>
  <c r="G241" i="21"/>
  <c r="E241" i="21"/>
  <c r="E256" i="21"/>
  <c r="F272" i="21"/>
  <c r="G278" i="21"/>
  <c r="F294" i="21"/>
  <c r="G298" i="21"/>
  <c r="G307" i="21"/>
  <c r="F323" i="21"/>
  <c r="E327" i="21"/>
  <c r="E331" i="21"/>
  <c r="D331" i="21" s="1"/>
  <c r="E338" i="21"/>
  <c r="F342" i="21"/>
  <c r="F346" i="21"/>
  <c r="F350" i="21"/>
  <c r="D4" i="21"/>
  <c r="D22" i="21"/>
  <c r="G29" i="21"/>
  <c r="H7" i="21"/>
  <c r="G8" i="21"/>
  <c r="F9" i="21"/>
  <c r="E10" i="21"/>
  <c r="H13" i="21"/>
  <c r="G14" i="21"/>
  <c r="F15" i="21"/>
  <c r="E16" i="21"/>
  <c r="H17" i="21"/>
  <c r="G18" i="21"/>
  <c r="H126" i="21"/>
  <c r="F6" i="21"/>
  <c r="G9" i="21"/>
  <c r="G132" i="21"/>
  <c r="F139" i="21"/>
  <c r="E139" i="21"/>
  <c r="G139" i="21"/>
  <c r="G158" i="21"/>
  <c r="H177" i="21"/>
  <c r="G177" i="21"/>
  <c r="F197" i="21"/>
  <c r="E197" i="21"/>
  <c r="E214" i="21"/>
  <c r="E248" i="21"/>
  <c r="H248" i="21"/>
  <c r="F256" i="21"/>
  <c r="G264" i="21"/>
  <c r="G286" i="21"/>
  <c r="H303" i="21"/>
  <c r="G323" i="21"/>
  <c r="F214" i="21"/>
  <c r="G222" i="21"/>
  <c r="H264" i="21"/>
  <c r="H272" i="21"/>
  <c r="H286" i="21"/>
  <c r="H294" i="21"/>
  <c r="E313" i="21"/>
  <c r="G313" i="21"/>
  <c r="H317" i="21"/>
  <c r="G338" i="21"/>
  <c r="F338" i="21"/>
  <c r="H357" i="21"/>
  <c r="H364" i="21"/>
  <c r="H369" i="21"/>
  <c r="G369" i="21"/>
  <c r="D256" i="22"/>
  <c r="H313" i="22"/>
  <c r="G323" i="22"/>
  <c r="H369" i="22"/>
  <c r="G11" i="22"/>
  <c r="D21" i="22"/>
  <c r="D25" i="22"/>
  <c r="H126" i="22"/>
  <c r="H6" i="22"/>
  <c r="F8" i="22"/>
  <c r="G132" i="22"/>
  <c r="H153" i="22"/>
  <c r="G197" i="22"/>
  <c r="E197" i="22"/>
  <c r="H197" i="22"/>
  <c r="F214" i="22"/>
  <c r="D214" i="22" s="1"/>
  <c r="F222" i="22"/>
  <c r="F228" i="22"/>
  <c r="E278" i="22"/>
  <c r="E294" i="22"/>
  <c r="D294" i="22" s="1"/>
  <c r="F298" i="22"/>
  <c r="F303" i="22"/>
  <c r="E303" i="22"/>
  <c r="E307" i="22"/>
  <c r="E313" i="22"/>
  <c r="H317" i="22"/>
  <c r="H323" i="22"/>
  <c r="G338" i="22"/>
  <c r="F338" i="22"/>
  <c r="E342" i="22"/>
  <c r="E346" i="22"/>
  <c r="E350" i="22"/>
  <c r="E364" i="22"/>
  <c r="E10" i="22"/>
  <c r="G6" i="22"/>
  <c r="H9" i="22"/>
  <c r="F29" i="22"/>
  <c r="G42" i="22"/>
  <c r="H42" i="22"/>
  <c r="E56" i="22"/>
  <c r="G14" i="22"/>
  <c r="F15" i="22"/>
  <c r="H17" i="22"/>
  <c r="E153" i="22"/>
  <c r="D153" i="22" s="1"/>
  <c r="F188" i="22"/>
  <c r="G228" i="22"/>
  <c r="H248" i="22"/>
  <c r="H29" i="22"/>
  <c r="E8" i="22"/>
  <c r="F5" i="22"/>
  <c r="H13" i="22"/>
  <c r="E16" i="22"/>
  <c r="G18" i="22"/>
  <c r="F177" i="22"/>
  <c r="E188" i="22"/>
  <c r="D286" i="22"/>
  <c r="H294" i="22"/>
  <c r="G29" i="22"/>
  <c r="E132" i="22"/>
  <c r="F132" i="22"/>
  <c r="H139" i="22"/>
  <c r="G7" i="22"/>
  <c r="F139" i="22"/>
  <c r="E9" i="22"/>
  <c r="E206" i="22"/>
  <c r="H228" i="22"/>
  <c r="F233" i="22"/>
  <c r="D233" i="22" s="1"/>
  <c r="F248" i="22"/>
  <c r="D248" i="22" s="1"/>
  <c r="G256" i="22"/>
  <c r="F256" i="22"/>
  <c r="G264" i="22"/>
  <c r="F264" i="22"/>
  <c r="D264" i="22" s="1"/>
  <c r="G272" i="22"/>
  <c r="F272" i="22"/>
  <c r="D272" i="22" s="1"/>
  <c r="G278" i="22"/>
  <c r="F286" i="22"/>
  <c r="H286" i="22"/>
  <c r="G294" i="22"/>
  <c r="H303" i="22"/>
  <c r="D303" i="22" s="1"/>
  <c r="G313" i="22"/>
  <c r="F317" i="22"/>
  <c r="F323" i="22"/>
  <c r="D323" i="22" s="1"/>
  <c r="E327" i="22"/>
  <c r="D327" i="22" s="1"/>
  <c r="E331" i="22"/>
  <c r="E338" i="22"/>
  <c r="H338" i="22"/>
  <c r="G342" i="22"/>
  <c r="D342" i="22" s="1"/>
  <c r="G346" i="22"/>
  <c r="G350" i="22"/>
  <c r="G357" i="22"/>
  <c r="G364" i="22"/>
  <c r="D364" i="22" s="1"/>
  <c r="D8" i="22"/>
  <c r="E29" i="22"/>
  <c r="D29" i="22" s="1"/>
  <c r="D11" i="22"/>
  <c r="F13" i="22"/>
  <c r="E14" i="22"/>
  <c r="H15" i="22"/>
  <c r="G16" i="22"/>
  <c r="F17" i="22"/>
  <c r="E18" i="22"/>
  <c r="H56" i="22"/>
  <c r="E126" i="22"/>
  <c r="E139" i="22"/>
  <c r="G139" i="22"/>
  <c r="F153" i="22"/>
  <c r="G164" i="22"/>
  <c r="D206" i="22"/>
  <c r="D228" i="22"/>
  <c r="D298" i="22"/>
  <c r="D20" i="22"/>
  <c r="D27" i="22"/>
  <c r="D28" i="22"/>
  <c r="G13" i="22"/>
  <c r="F14" i="22"/>
  <c r="E15" i="22"/>
  <c r="H16" i="22"/>
  <c r="G17" i="22"/>
  <c r="D17" i="22" s="1"/>
  <c r="F18" i="22"/>
  <c r="F56" i="22"/>
  <c r="F126" i="22"/>
  <c r="G153" i="22"/>
  <c r="H164" i="22"/>
  <c r="G188" i="22"/>
  <c r="D222" i="22"/>
  <c r="D278" i="22"/>
  <c r="D307" i="22"/>
  <c r="D313" i="22"/>
  <c r="D346" i="22"/>
  <c r="D350" i="22"/>
  <c r="D353" i="22"/>
  <c r="D360" i="22"/>
  <c r="H19" i="22"/>
  <c r="D22" i="22"/>
  <c r="D357" i="22"/>
  <c r="D12" i="22"/>
  <c r="D23" i="22"/>
  <c r="D24" i="22"/>
  <c r="F42" i="22"/>
  <c r="D42" i="22" s="1"/>
  <c r="F6" i="22"/>
  <c r="E7" i="22"/>
  <c r="D7" i="22" s="1"/>
  <c r="H8" i="22"/>
  <c r="G9" i="22"/>
  <c r="F10" i="22"/>
  <c r="D10" i="22" s="1"/>
  <c r="G56" i="22"/>
  <c r="G5" i="22"/>
  <c r="H132" i="22"/>
  <c r="E158" i="22"/>
  <c r="D158" i="22" s="1"/>
  <c r="G177" i="22"/>
  <c r="E177" i="22"/>
  <c r="H188" i="22"/>
  <c r="F197" i="22"/>
  <c r="D197" i="22" s="1"/>
  <c r="G241" i="22"/>
  <c r="D241" i="22" s="1"/>
  <c r="D317" i="22"/>
  <c r="D331" i="22"/>
  <c r="D369" i="22"/>
  <c r="E6" i="22"/>
  <c r="D16" i="21"/>
  <c r="D214" i="21"/>
  <c r="E29" i="21"/>
  <c r="E42" i="21"/>
  <c r="E6" i="21"/>
  <c r="H42" i="21"/>
  <c r="F153" i="21"/>
  <c r="H233" i="21"/>
  <c r="H11" i="21"/>
  <c r="F241" i="21"/>
  <c r="D241" i="21" s="1"/>
  <c r="F307" i="21"/>
  <c r="D307" i="21"/>
  <c r="F317" i="21"/>
  <c r="D317" i="21"/>
  <c r="E350" i="21"/>
  <c r="F29" i="21"/>
  <c r="G42" i="21"/>
  <c r="G6" i="21"/>
  <c r="G19" i="21" s="1"/>
  <c r="E8" i="21"/>
  <c r="D8" i="21" s="1"/>
  <c r="H9" i="21"/>
  <c r="F13" i="21"/>
  <c r="E18" i="21"/>
  <c r="H139" i="21"/>
  <c r="H153" i="21"/>
  <c r="D153" i="21" s="1"/>
  <c r="E158" i="21"/>
  <c r="E206" i="21"/>
  <c r="D206" i="21" s="1"/>
  <c r="F11" i="21"/>
  <c r="F233" i="21"/>
  <c r="D233" i="21" s="1"/>
  <c r="G248" i="21"/>
  <c r="F303" i="21"/>
  <c r="D303" i="21" s="1"/>
  <c r="D327" i="21"/>
  <c r="E342" i="21"/>
  <c r="D342" i="21" s="1"/>
  <c r="F357" i="21"/>
  <c r="D357" i="21" s="1"/>
  <c r="F369" i="21"/>
  <c r="D25" i="21"/>
  <c r="F7" i="21"/>
  <c r="D7" i="21" s="1"/>
  <c r="G10" i="21"/>
  <c r="D10" i="21" s="1"/>
  <c r="E14" i="21"/>
  <c r="D14" i="21" s="1"/>
  <c r="H15" i="21"/>
  <c r="F17" i="21"/>
  <c r="D17" i="21" s="1"/>
  <c r="H5" i="21"/>
  <c r="F177" i="21"/>
  <c r="D177" i="21" s="1"/>
  <c r="H241" i="21"/>
  <c r="D11" i="21"/>
  <c r="F18" i="21"/>
  <c r="D20" i="21"/>
  <c r="H29" i="21"/>
  <c r="D27" i="21"/>
  <c r="F42" i="21"/>
  <c r="E56" i="21"/>
  <c r="F56" i="21"/>
  <c r="E126" i="21"/>
  <c r="D126" i="21" s="1"/>
  <c r="E132" i="21"/>
  <c r="G164" i="21"/>
  <c r="D164" i="21" s="1"/>
  <c r="E188" i="21"/>
  <c r="H197" i="21"/>
  <c r="D197" i="21" s="1"/>
  <c r="G214" i="21"/>
  <c r="E222" i="21"/>
  <c r="D222" i="21" s="1"/>
  <c r="G228" i="21"/>
  <c r="D228" i="21" s="1"/>
  <c r="G256" i="21"/>
  <c r="D256" i="21" s="1"/>
  <c r="E264" i="21"/>
  <c r="G272" i="21"/>
  <c r="D272" i="21" s="1"/>
  <c r="E278" i="21"/>
  <c r="D278" i="21" s="1"/>
  <c r="E286" i="21"/>
  <c r="D286" i="21" s="1"/>
  <c r="G294" i="21"/>
  <c r="D294" i="21" s="1"/>
  <c r="E298" i="21"/>
  <c r="H313" i="21"/>
  <c r="H323" i="21"/>
  <c r="D323" i="21" s="1"/>
  <c r="E346" i="21"/>
  <c r="D346" i="21" s="1"/>
  <c r="G364" i="21"/>
  <c r="D364" i="21" s="1"/>
  <c r="G42" i="20"/>
  <c r="G6" i="20"/>
  <c r="E8" i="20"/>
  <c r="D8" i="20" s="1"/>
  <c r="H9" i="20"/>
  <c r="H56" i="20"/>
  <c r="F56" i="20"/>
  <c r="H5" i="20"/>
  <c r="F139" i="20"/>
  <c r="D139" i="20" s="1"/>
  <c r="E323" i="20"/>
  <c r="D360" i="20"/>
  <c r="D4" i="20"/>
  <c r="F12" i="20"/>
  <c r="H29" i="20"/>
  <c r="G13" i="20"/>
  <c r="F14" i="20"/>
  <c r="D14" i="20" s="1"/>
  <c r="E15" i="20"/>
  <c r="H16" i="20"/>
  <c r="G17" i="20"/>
  <c r="F18" i="20"/>
  <c r="D18" i="20" s="1"/>
  <c r="E42" i="20"/>
  <c r="E56" i="20"/>
  <c r="G56" i="20"/>
  <c r="F126" i="20"/>
  <c r="D126" i="20" s="1"/>
  <c r="H139" i="20"/>
  <c r="G158" i="20"/>
  <c r="D158" i="20" s="1"/>
  <c r="H164" i="20"/>
  <c r="G197" i="20"/>
  <c r="F214" i="20"/>
  <c r="G233" i="20"/>
  <c r="E233" i="20"/>
  <c r="H248" i="20"/>
  <c r="H256" i="20"/>
  <c r="G294" i="20"/>
  <c r="G317" i="20"/>
  <c r="D317" i="20" s="1"/>
  <c r="F323" i="20"/>
  <c r="D353" i="20"/>
  <c r="E6" i="20"/>
  <c r="D6" i="20" s="1"/>
  <c r="D12" i="20"/>
  <c r="F7" i="20"/>
  <c r="D7" i="20" s="1"/>
  <c r="G10" i="20"/>
  <c r="D10" i="20" s="1"/>
  <c r="G222" i="20"/>
  <c r="D222" i="20" s="1"/>
  <c r="D228" i="20"/>
  <c r="H241" i="20"/>
  <c r="E272" i="20"/>
  <c r="D20" i="20"/>
  <c r="D21" i="20"/>
  <c r="D28" i="20"/>
  <c r="E29" i="20"/>
  <c r="D29" i="20" s="1"/>
  <c r="H13" i="20"/>
  <c r="G14" i="20"/>
  <c r="F15" i="20"/>
  <c r="E16" i="20"/>
  <c r="D16" i="20" s="1"/>
  <c r="H17" i="20"/>
  <c r="G18" i="20"/>
  <c r="G126" i="20"/>
  <c r="G153" i="20"/>
  <c r="D153" i="20" s="1"/>
  <c r="E164" i="20"/>
  <c r="D164" i="20" s="1"/>
  <c r="H197" i="20"/>
  <c r="F206" i="20"/>
  <c r="D206" i="20" s="1"/>
  <c r="H233" i="20"/>
  <c r="E248" i="20"/>
  <c r="D248" i="20" s="1"/>
  <c r="H264" i="20"/>
  <c r="F278" i="20"/>
  <c r="D278" i="20" s="1"/>
  <c r="F286" i="20"/>
  <c r="D286" i="20" s="1"/>
  <c r="F298" i="20"/>
  <c r="E307" i="20"/>
  <c r="D307" i="20" s="1"/>
  <c r="G313" i="20"/>
  <c r="D313" i="20" s="1"/>
  <c r="E331" i="20"/>
  <c r="D331" i="20" s="1"/>
  <c r="G369" i="20"/>
  <c r="D286" i="19"/>
  <c r="D16" i="19"/>
  <c r="D222" i="19"/>
  <c r="E29" i="19"/>
  <c r="F153" i="19"/>
  <c r="D153" i="19" s="1"/>
  <c r="H233" i="19"/>
  <c r="H11" i="19"/>
  <c r="F307" i="19"/>
  <c r="D307" i="19"/>
  <c r="D317" i="19"/>
  <c r="E350" i="19"/>
  <c r="H42" i="19"/>
  <c r="F29" i="19"/>
  <c r="G56" i="19"/>
  <c r="G126" i="19"/>
  <c r="D25" i="19"/>
  <c r="G42" i="19"/>
  <c r="G6" i="19"/>
  <c r="E8" i="19"/>
  <c r="G10" i="19"/>
  <c r="D10" i="19" s="1"/>
  <c r="F13" i="19"/>
  <c r="F17" i="19"/>
  <c r="D17" i="19" s="1"/>
  <c r="H5" i="19"/>
  <c r="E158" i="19"/>
  <c r="D158" i="19" s="1"/>
  <c r="F177" i="19"/>
  <c r="E206" i="19"/>
  <c r="D206" i="19" s="1"/>
  <c r="E214" i="19"/>
  <c r="F11" i="19"/>
  <c r="D11" i="19" s="1"/>
  <c r="F233" i="19"/>
  <c r="H241" i="19"/>
  <c r="D241" i="19" s="1"/>
  <c r="G248" i="19"/>
  <c r="D248" i="19" s="1"/>
  <c r="G264" i="19"/>
  <c r="E294" i="19"/>
  <c r="F303" i="19"/>
  <c r="D303" i="19" s="1"/>
  <c r="F357" i="19"/>
  <c r="D357" i="19"/>
  <c r="E42" i="19"/>
  <c r="E6" i="19"/>
  <c r="D6" i="19" s="1"/>
  <c r="F7" i="19"/>
  <c r="H9" i="19"/>
  <c r="D9" i="19" s="1"/>
  <c r="E14" i="19"/>
  <c r="H15" i="19"/>
  <c r="D15" i="19" s="1"/>
  <c r="E18" i="19"/>
  <c r="H139" i="19"/>
  <c r="D139" i="19" s="1"/>
  <c r="H153" i="19"/>
  <c r="F18" i="19"/>
  <c r="D20" i="19"/>
  <c r="H29" i="19"/>
  <c r="D27" i="19"/>
  <c r="F42" i="19"/>
  <c r="E56" i="19"/>
  <c r="F56" i="19"/>
  <c r="E126" i="19"/>
  <c r="E132" i="19"/>
  <c r="D132" i="19" s="1"/>
  <c r="G164" i="19"/>
  <c r="E188" i="19"/>
  <c r="D188" i="19" s="1"/>
  <c r="H197" i="19"/>
  <c r="G214" i="19"/>
  <c r="G228" i="19"/>
  <c r="E264" i="19"/>
  <c r="E278" i="19"/>
  <c r="G294" i="19"/>
  <c r="H313" i="19"/>
  <c r="H323" i="19"/>
  <c r="D323" i="19" s="1"/>
  <c r="E346" i="19"/>
  <c r="D369" i="19"/>
  <c r="H29" i="18"/>
  <c r="E42" i="18"/>
  <c r="D197" i="18"/>
  <c r="G12" i="18"/>
  <c r="E29" i="18"/>
  <c r="G14" i="18"/>
  <c r="D14" i="18" s="1"/>
  <c r="E16" i="18"/>
  <c r="D16" i="18" s="1"/>
  <c r="H17" i="18"/>
  <c r="G153" i="18"/>
  <c r="H188" i="18"/>
  <c r="E248" i="18"/>
  <c r="D248" i="18" s="1"/>
  <c r="E256" i="18"/>
  <c r="D256" i="18" s="1"/>
  <c r="F278" i="18"/>
  <c r="G313" i="18"/>
  <c r="D313" i="18" s="1"/>
  <c r="F338" i="18"/>
  <c r="D338" i="18" s="1"/>
  <c r="D364" i="18"/>
  <c r="H11" i="18"/>
  <c r="D11" i="18" s="1"/>
  <c r="F42" i="18"/>
  <c r="G5" i="18"/>
  <c r="F6" i="18"/>
  <c r="D6" i="18" s="1"/>
  <c r="H8" i="18"/>
  <c r="G9" i="18"/>
  <c r="F10" i="18"/>
  <c r="D10" i="18" s="1"/>
  <c r="H132" i="18"/>
  <c r="F132" i="18"/>
  <c r="E139" i="18"/>
  <c r="D139" i="18" s="1"/>
  <c r="H153" i="18"/>
  <c r="D153" i="18" s="1"/>
  <c r="G177" i="18"/>
  <c r="H228" i="18"/>
  <c r="G241" i="18"/>
  <c r="D241" i="18" s="1"/>
  <c r="E264" i="18"/>
  <c r="D264" i="18" s="1"/>
  <c r="H272" i="18"/>
  <c r="G278" i="18"/>
  <c r="G286" i="18"/>
  <c r="D286" i="18" s="1"/>
  <c r="E303" i="18"/>
  <c r="H313" i="18"/>
  <c r="G338" i="18"/>
  <c r="D360" i="18"/>
  <c r="G15" i="18"/>
  <c r="E17" i="18"/>
  <c r="H13" i="18"/>
  <c r="F15" i="18"/>
  <c r="G18" i="18"/>
  <c r="G214" i="18"/>
  <c r="D214" i="18" s="1"/>
  <c r="D12" i="18"/>
  <c r="G29" i="18"/>
  <c r="D24" i="18"/>
  <c r="D25" i="18"/>
  <c r="G42" i="18"/>
  <c r="G6" i="18"/>
  <c r="F7" i="18"/>
  <c r="D7" i="18" s="1"/>
  <c r="E8" i="18"/>
  <c r="H9" i="18"/>
  <c r="G10" i="18"/>
  <c r="H56" i="18"/>
  <c r="H5" i="18"/>
  <c r="D5" i="18" s="1"/>
  <c r="E132" i="18"/>
  <c r="D132" i="18" s="1"/>
  <c r="F158" i="18"/>
  <c r="H177" i="18"/>
  <c r="E188" i="18"/>
  <c r="E228" i="18"/>
  <c r="D228" i="18" s="1"/>
  <c r="F294" i="18"/>
  <c r="D294" i="18" s="1"/>
  <c r="F303" i="18"/>
  <c r="D317" i="18"/>
  <c r="E323" i="18"/>
  <c r="D353" i="18"/>
  <c r="D357" i="18"/>
  <c r="G369" i="18"/>
  <c r="D369" i="18" s="1"/>
  <c r="E307" i="17"/>
  <c r="D307" i="17" s="1"/>
  <c r="G317" i="17"/>
  <c r="F342" i="17"/>
  <c r="D342" i="17" s="1"/>
  <c r="F346" i="17"/>
  <c r="D346" i="17" s="1"/>
  <c r="D350" i="17"/>
  <c r="H5" i="17"/>
  <c r="D4" i="17"/>
  <c r="D22" i="17"/>
  <c r="F139" i="17"/>
  <c r="H177" i="17"/>
  <c r="F177" i="17"/>
  <c r="H206" i="17"/>
  <c r="F228" i="17"/>
  <c r="D228" i="17" s="1"/>
  <c r="E241" i="17"/>
  <c r="F272" i="17"/>
  <c r="D298" i="17"/>
  <c r="D327" i="17"/>
  <c r="D331" i="17"/>
  <c r="E132" i="17"/>
  <c r="E206" i="17"/>
  <c r="F233" i="17"/>
  <c r="F241" i="17"/>
  <c r="G11" i="17"/>
  <c r="D11" i="17" s="1"/>
  <c r="F29" i="17"/>
  <c r="D24" i="17"/>
  <c r="D25" i="17"/>
  <c r="F132" i="17"/>
  <c r="G158" i="17"/>
  <c r="E158" i="17"/>
  <c r="D158" i="17" s="1"/>
  <c r="E177" i="17"/>
  <c r="H241" i="17"/>
  <c r="F286" i="17"/>
  <c r="E286" i="17"/>
  <c r="F294" i="17"/>
  <c r="E294" i="17"/>
  <c r="H294" i="17"/>
  <c r="G303" i="17"/>
  <c r="E323" i="17"/>
  <c r="H6" i="17"/>
  <c r="F8" i="17"/>
  <c r="D27" i="17"/>
  <c r="E56" i="17"/>
  <c r="G29" i="17"/>
  <c r="F7" i="17"/>
  <c r="E8" i="17"/>
  <c r="D8" i="17" s="1"/>
  <c r="H9" i="17"/>
  <c r="G10" i="17"/>
  <c r="F13" i="17"/>
  <c r="E14" i="17"/>
  <c r="H15" i="17"/>
  <c r="G16" i="17"/>
  <c r="F17" i="17"/>
  <c r="E18" i="17"/>
  <c r="G15" i="17"/>
  <c r="E17" i="17"/>
  <c r="H18" i="17"/>
  <c r="F5" i="17"/>
  <c r="E139" i="17"/>
  <c r="E153" i="17"/>
  <c r="F153" i="17"/>
  <c r="G164" i="17"/>
  <c r="F164" i="17"/>
  <c r="G197" i="17"/>
  <c r="F214" i="17"/>
  <c r="E214" i="17"/>
  <c r="H214" i="17"/>
  <c r="G222" i="17"/>
  <c r="E222" i="17"/>
  <c r="H222" i="17"/>
  <c r="H256" i="17"/>
  <c r="F256" i="17"/>
  <c r="H278" i="17"/>
  <c r="G286" i="17"/>
  <c r="F323" i="17"/>
  <c r="D153" i="17"/>
  <c r="D317" i="17"/>
  <c r="F12" i="17"/>
  <c r="H29" i="17"/>
  <c r="F14" i="17"/>
  <c r="G17" i="17"/>
  <c r="H164" i="17"/>
  <c r="H248" i="17"/>
  <c r="G294" i="17"/>
  <c r="D294" i="17" s="1"/>
  <c r="F338" i="17"/>
  <c r="D364" i="17"/>
  <c r="G12" i="17"/>
  <c r="D20" i="17"/>
  <c r="D21" i="17"/>
  <c r="D28" i="17"/>
  <c r="E29" i="17"/>
  <c r="H13" i="17"/>
  <c r="G14" i="17"/>
  <c r="F15" i="17"/>
  <c r="E16" i="17"/>
  <c r="H17" i="17"/>
  <c r="D17" i="17" s="1"/>
  <c r="G18" i="17"/>
  <c r="G126" i="17"/>
  <c r="G153" i="17"/>
  <c r="E164" i="17"/>
  <c r="H188" i="17"/>
  <c r="H197" i="17"/>
  <c r="D197" i="17" s="1"/>
  <c r="F206" i="17"/>
  <c r="G214" i="17"/>
  <c r="H233" i="17"/>
  <c r="E248" i="17"/>
  <c r="D248" i="17" s="1"/>
  <c r="E256" i="17"/>
  <c r="D256" i="17" s="1"/>
  <c r="H264" i="17"/>
  <c r="F278" i="17"/>
  <c r="D278" i="17" s="1"/>
  <c r="G313" i="17"/>
  <c r="G338" i="17"/>
  <c r="D360" i="17"/>
  <c r="G42" i="17"/>
  <c r="G6" i="17"/>
  <c r="G13" i="17"/>
  <c r="D13" i="17" s="1"/>
  <c r="E15" i="17"/>
  <c r="H16" i="17"/>
  <c r="F18" i="17"/>
  <c r="E42" i="17"/>
  <c r="D56" i="17"/>
  <c r="F126" i="17"/>
  <c r="D126" i="17" s="1"/>
  <c r="H126" i="17"/>
  <c r="F42" i="17"/>
  <c r="G5" i="17"/>
  <c r="F6" i="17"/>
  <c r="D6" i="17" s="1"/>
  <c r="E7" i="17"/>
  <c r="D7" i="17" s="1"/>
  <c r="H8" i="17"/>
  <c r="G9" i="17"/>
  <c r="D9" i="17" s="1"/>
  <c r="F10" i="17"/>
  <c r="D10" i="17" s="1"/>
  <c r="H132" i="17"/>
  <c r="D132" i="17" s="1"/>
  <c r="H153" i="17"/>
  <c r="G177" i="17"/>
  <c r="D177" i="17" s="1"/>
  <c r="E188" i="17"/>
  <c r="G206" i="17"/>
  <c r="F222" i="17"/>
  <c r="H228" i="17"/>
  <c r="G241" i="17"/>
  <c r="D241" i="17" s="1"/>
  <c r="D264" i="17"/>
  <c r="H272" i="17"/>
  <c r="D272" i="17" s="1"/>
  <c r="G278" i="17"/>
  <c r="E303" i="17"/>
  <c r="D303" i="17" s="1"/>
  <c r="H313" i="17"/>
  <c r="D353" i="17"/>
  <c r="D357" i="17"/>
  <c r="G369" i="17"/>
  <c r="D369" i="17" s="1"/>
  <c r="E13" i="16"/>
  <c r="H14" i="16"/>
  <c r="F16" i="16"/>
  <c r="E7" i="16"/>
  <c r="E9" i="16"/>
  <c r="D22" i="16"/>
  <c r="D27" i="16"/>
  <c r="G126" i="16"/>
  <c r="G153" i="16"/>
  <c r="E164" i="16"/>
  <c r="G177" i="16"/>
  <c r="H197" i="16"/>
  <c r="F197" i="16"/>
  <c r="H206" i="16"/>
  <c r="E248" i="16"/>
  <c r="D248" i="16" s="1"/>
  <c r="E256" i="16"/>
  <c r="F256" i="16"/>
  <c r="H278" i="16"/>
  <c r="G286" i="16"/>
  <c r="E286" i="16"/>
  <c r="D286" i="16" s="1"/>
  <c r="F313" i="16"/>
  <c r="H323" i="16"/>
  <c r="D323" i="16" s="1"/>
  <c r="F331" i="16"/>
  <c r="H338" i="16"/>
  <c r="G342" i="16"/>
  <c r="F346" i="16"/>
  <c r="H357" i="16"/>
  <c r="E369" i="16"/>
  <c r="H126" i="16"/>
  <c r="E5" i="16"/>
  <c r="G132" i="16"/>
  <c r="F132" i="16"/>
  <c r="E14" i="16"/>
  <c r="H153" i="16"/>
  <c r="F164" i="16"/>
  <c r="H177" i="16"/>
  <c r="F177" i="16"/>
  <c r="D20" i="16"/>
  <c r="D21" i="16"/>
  <c r="D25" i="16"/>
  <c r="F42" i="16"/>
  <c r="E197" i="16"/>
  <c r="F222" i="16"/>
  <c r="E222" i="16"/>
  <c r="H222" i="16"/>
  <c r="G228" i="16"/>
  <c r="F228" i="16"/>
  <c r="H272" i="16"/>
  <c r="F272" i="16"/>
  <c r="E278" i="16"/>
  <c r="E303" i="16"/>
  <c r="G313" i="16"/>
  <c r="E323" i="16"/>
  <c r="F338" i="16"/>
  <c r="E338" i="16"/>
  <c r="G12" i="16"/>
  <c r="F29" i="16"/>
  <c r="D28" i="16"/>
  <c r="F13" i="16"/>
  <c r="G16" i="16"/>
  <c r="E18" i="16"/>
  <c r="F56" i="16"/>
  <c r="E6" i="16"/>
  <c r="H7" i="16"/>
  <c r="F9" i="16"/>
  <c r="H13" i="16"/>
  <c r="G14" i="16"/>
  <c r="F15" i="16"/>
  <c r="E16" i="16"/>
  <c r="H17" i="16"/>
  <c r="G18" i="16"/>
  <c r="E126" i="16"/>
  <c r="H6" i="16"/>
  <c r="F8" i="16"/>
  <c r="E153" i="16"/>
  <c r="F153" i="16"/>
  <c r="H158" i="16"/>
  <c r="H188" i="16"/>
  <c r="G188" i="16"/>
  <c r="F188" i="16"/>
  <c r="H10" i="16"/>
  <c r="D10" i="16" s="1"/>
  <c r="F206" i="16"/>
  <c r="D206" i="16" s="1"/>
  <c r="G241" i="16"/>
  <c r="F241" i="16"/>
  <c r="H264" i="16"/>
  <c r="G264" i="16"/>
  <c r="F264" i="16"/>
  <c r="E272" i="16"/>
  <c r="G272" i="16"/>
  <c r="F294" i="16"/>
  <c r="D294" i="16" s="1"/>
  <c r="H294" i="16"/>
  <c r="G298" i="16"/>
  <c r="D298" i="16" s="1"/>
  <c r="F303" i="16"/>
  <c r="D303" i="16" s="1"/>
  <c r="E307" i="16"/>
  <c r="D307" i="16" s="1"/>
  <c r="H313" i="16"/>
  <c r="G317" i="16"/>
  <c r="D317" i="16" s="1"/>
  <c r="F323" i="16"/>
  <c r="E327" i="16"/>
  <c r="D327" i="16" s="1"/>
  <c r="G338" i="16"/>
  <c r="G350" i="16"/>
  <c r="D350" i="16" s="1"/>
  <c r="H364" i="16"/>
  <c r="D364" i="16" s="1"/>
  <c r="G369" i="16"/>
  <c r="D158" i="16"/>
  <c r="G7" i="16"/>
  <c r="H11" i="16"/>
  <c r="D11" i="16" s="1"/>
  <c r="G5" i="16"/>
  <c r="G9" i="16"/>
  <c r="G29" i="16"/>
  <c r="D24" i="16"/>
  <c r="G42" i="16"/>
  <c r="G6" i="16"/>
  <c r="E8" i="16"/>
  <c r="G10" i="16"/>
  <c r="H5" i="16"/>
  <c r="E132" i="16"/>
  <c r="D132" i="16" s="1"/>
  <c r="F139" i="16"/>
  <c r="D4" i="16"/>
  <c r="H29" i="16"/>
  <c r="G13" i="16"/>
  <c r="F14" i="16"/>
  <c r="D14" i="16" s="1"/>
  <c r="E15" i="16"/>
  <c r="H16" i="16"/>
  <c r="D16" i="16" s="1"/>
  <c r="G17" i="16"/>
  <c r="F18" i="16"/>
  <c r="D18" i="16" s="1"/>
  <c r="E42" i="16"/>
  <c r="E56" i="16"/>
  <c r="G56" i="16"/>
  <c r="F126" i="16"/>
  <c r="D126" i="16" s="1"/>
  <c r="G158" i="16"/>
  <c r="H164" i="16"/>
  <c r="G197" i="16"/>
  <c r="F214" i="16"/>
  <c r="D214" i="16" s="1"/>
  <c r="G233" i="16"/>
  <c r="E233" i="16"/>
  <c r="D233" i="16" s="1"/>
  <c r="H256" i="16"/>
  <c r="G278" i="16"/>
  <c r="D278" i="16" s="1"/>
  <c r="D313" i="16"/>
  <c r="D331" i="16"/>
  <c r="D342" i="16"/>
  <c r="D256" i="16"/>
  <c r="D346" i="16"/>
  <c r="F10" i="16"/>
  <c r="H132" i="16"/>
  <c r="E139" i="16"/>
  <c r="D177" i="16"/>
  <c r="E188" i="16"/>
  <c r="H228" i="16"/>
  <c r="E264" i="16"/>
  <c r="D272" i="16"/>
  <c r="D338" i="16"/>
  <c r="D353" i="16"/>
  <c r="E29" i="16"/>
  <c r="H8" i="16"/>
  <c r="D12" i="16"/>
  <c r="F7" i="16"/>
  <c r="H9" i="16"/>
  <c r="H56" i="16"/>
  <c r="F158" i="16"/>
  <c r="G222" i="16"/>
  <c r="D222" i="16" s="1"/>
  <c r="E228" i="16"/>
  <c r="H241" i="16"/>
  <c r="D241" i="16" s="1"/>
  <c r="F278" i="16"/>
  <c r="D357" i="16"/>
  <c r="F6" i="16"/>
  <c r="D6" i="16" s="1"/>
  <c r="G42" i="15"/>
  <c r="D22" i="15"/>
  <c r="D27" i="15"/>
  <c r="G56" i="15"/>
  <c r="H56" i="15"/>
  <c r="F126" i="15"/>
  <c r="G13" i="15"/>
  <c r="F14" i="15"/>
  <c r="H16" i="15"/>
  <c r="G17" i="15"/>
  <c r="E6" i="15"/>
  <c r="F9" i="15"/>
  <c r="F15" i="15"/>
  <c r="G18" i="15"/>
  <c r="F13" i="15"/>
  <c r="H158" i="15"/>
  <c r="G164" i="15"/>
  <c r="H214" i="15"/>
  <c r="G214" i="15"/>
  <c r="F214" i="15"/>
  <c r="E222" i="15"/>
  <c r="F228" i="15"/>
  <c r="F256" i="15"/>
  <c r="E256" i="15"/>
  <c r="D256" i="15" s="1"/>
  <c r="F264" i="15"/>
  <c r="E264" i="15"/>
  <c r="D264" i="15" s="1"/>
  <c r="F272" i="15"/>
  <c r="E272" i="15"/>
  <c r="D272" i="15" s="1"/>
  <c r="F278" i="15"/>
  <c r="F313" i="15"/>
  <c r="D313" i="15" s="1"/>
  <c r="E317" i="15"/>
  <c r="E323" i="15"/>
  <c r="H327" i="15"/>
  <c r="H331" i="15"/>
  <c r="H338" i="15"/>
  <c r="F29" i="15"/>
  <c r="E188" i="15"/>
  <c r="F139" i="15"/>
  <c r="G153" i="15"/>
  <c r="E164" i="15"/>
  <c r="F188" i="15"/>
  <c r="F233" i="15"/>
  <c r="H233" i="15"/>
  <c r="E241" i="15"/>
  <c r="H241" i="15"/>
  <c r="G241" i="15"/>
  <c r="H294" i="15"/>
  <c r="G294" i="15"/>
  <c r="F294" i="15"/>
  <c r="H313" i="15"/>
  <c r="G323" i="15"/>
  <c r="G342" i="15"/>
  <c r="G346" i="15"/>
  <c r="G350" i="15"/>
  <c r="H357" i="15"/>
  <c r="D360" i="15"/>
  <c r="E364" i="15"/>
  <c r="D364" i="15" s="1"/>
  <c r="F369" i="15"/>
  <c r="D369" i="15" s="1"/>
  <c r="H369" i="15"/>
  <c r="E18" i="15"/>
  <c r="D24" i="15"/>
  <c r="D23" i="15"/>
  <c r="D28" i="15"/>
  <c r="F42" i="15"/>
  <c r="E42" i="15"/>
  <c r="H8" i="15"/>
  <c r="G9" i="15"/>
  <c r="F10" i="15"/>
  <c r="E13" i="15"/>
  <c r="D13" i="15" s="1"/>
  <c r="H14" i="15"/>
  <c r="G15" i="15"/>
  <c r="D15" i="15" s="1"/>
  <c r="F16" i="15"/>
  <c r="D16" i="15" s="1"/>
  <c r="E17" i="15"/>
  <c r="D17" i="15" s="1"/>
  <c r="H18" i="15"/>
  <c r="H132" i="15"/>
  <c r="H153" i="15"/>
  <c r="F164" i="15"/>
  <c r="G188" i="15"/>
  <c r="H222" i="15"/>
  <c r="G222" i="15"/>
  <c r="F222" i="15"/>
  <c r="D222" i="15" s="1"/>
  <c r="E228" i="15"/>
  <c r="G233" i="15"/>
  <c r="H286" i="15"/>
  <c r="G286" i="15"/>
  <c r="F286" i="15"/>
  <c r="E313" i="15"/>
  <c r="H323" i="15"/>
  <c r="G327" i="15"/>
  <c r="D327" i="15" s="1"/>
  <c r="F327" i="15"/>
  <c r="G331" i="15"/>
  <c r="F331" i="15"/>
  <c r="D331" i="15" s="1"/>
  <c r="G338" i="15"/>
  <c r="F338" i="15"/>
  <c r="D338" i="15" s="1"/>
  <c r="E342" i="15"/>
  <c r="E346" i="15"/>
  <c r="E350" i="15"/>
  <c r="F357" i="15"/>
  <c r="D357" i="15" s="1"/>
  <c r="G364" i="15"/>
  <c r="D11" i="15"/>
  <c r="D14" i="15"/>
  <c r="H29" i="15"/>
  <c r="E7" i="15"/>
  <c r="F11" i="15"/>
  <c r="F6" i="15"/>
  <c r="D20" i="15"/>
  <c r="G5" i="15"/>
  <c r="H12" i="15"/>
  <c r="D12" i="15" s="1"/>
  <c r="E29" i="15"/>
  <c r="D21" i="15"/>
  <c r="D26" i="15"/>
  <c r="F56" i="15"/>
  <c r="E126" i="15"/>
  <c r="G132" i="15"/>
  <c r="E153" i="15"/>
  <c r="E233" i="15"/>
  <c r="E278" i="15"/>
  <c r="G303" i="15"/>
  <c r="D303" i="15" s="1"/>
  <c r="D307" i="15"/>
  <c r="D317" i="15"/>
  <c r="D323" i="15"/>
  <c r="G126" i="15"/>
  <c r="E132" i="15"/>
  <c r="D158" i="15"/>
  <c r="E177" i="15"/>
  <c r="D177" i="15" s="1"/>
  <c r="F241" i="15"/>
  <c r="F248" i="15"/>
  <c r="G278" i="15"/>
  <c r="E286" i="15"/>
  <c r="D286" i="15" s="1"/>
  <c r="E294" i="15"/>
  <c r="D294" i="15" s="1"/>
  <c r="D298" i="15"/>
  <c r="D214" i="15"/>
  <c r="H42" i="15"/>
  <c r="H6" i="15"/>
  <c r="G7" i="15"/>
  <c r="F8" i="15"/>
  <c r="D8" i="15" s="1"/>
  <c r="E9" i="15"/>
  <c r="D9" i="15" s="1"/>
  <c r="H10" i="15"/>
  <c r="D10" i="15" s="1"/>
  <c r="E5" i="15"/>
  <c r="E56" i="15"/>
  <c r="H126" i="15"/>
  <c r="F132" i="15"/>
  <c r="G139" i="15"/>
  <c r="D139" i="15" s="1"/>
  <c r="E197" i="15"/>
  <c r="D197" i="15" s="1"/>
  <c r="H206" i="15"/>
  <c r="D206" i="15" s="1"/>
  <c r="G248" i="15"/>
  <c r="H278" i="15"/>
  <c r="D342" i="15"/>
  <c r="D346" i="15"/>
  <c r="D350" i="15"/>
  <c r="D353" i="15"/>
  <c r="D10" i="14"/>
  <c r="D23" i="14"/>
  <c r="H126" i="14"/>
  <c r="F6" i="14"/>
  <c r="G9" i="14"/>
  <c r="D14" i="14"/>
  <c r="G264" i="14"/>
  <c r="D22" i="14"/>
  <c r="D25" i="14"/>
  <c r="F5" i="14"/>
  <c r="D5" i="14" s="1"/>
  <c r="H132" i="14"/>
  <c r="F214" i="14"/>
  <c r="G222" i="14"/>
  <c r="H264" i="14"/>
  <c r="H272" i="14"/>
  <c r="H286" i="14"/>
  <c r="H294" i="14"/>
  <c r="E313" i="14"/>
  <c r="H317" i="14"/>
  <c r="E342" i="14"/>
  <c r="E346" i="14"/>
  <c r="D346" i="14" s="1"/>
  <c r="E350" i="14"/>
  <c r="D360" i="14"/>
  <c r="E364" i="14"/>
  <c r="G29" i="14"/>
  <c r="D8" i="14"/>
  <c r="G13" i="14"/>
  <c r="E15" i="14"/>
  <c r="D15" i="14" s="1"/>
  <c r="H16" i="14"/>
  <c r="D16" i="14" s="1"/>
  <c r="H139" i="14"/>
  <c r="G139" i="14"/>
  <c r="E158" i="14"/>
  <c r="F177" i="14"/>
  <c r="E177" i="14"/>
  <c r="G197" i="14"/>
  <c r="H222" i="14"/>
  <c r="G248" i="14"/>
  <c r="H248" i="14"/>
  <c r="H256" i="14"/>
  <c r="E272" i="14"/>
  <c r="F278" i="14"/>
  <c r="E294" i="14"/>
  <c r="F303" i="14"/>
  <c r="F313" i="14"/>
  <c r="F369" i="14"/>
  <c r="D369" i="14" s="1"/>
  <c r="D28" i="14"/>
  <c r="H5" i="14"/>
  <c r="F132" i="14"/>
  <c r="G153" i="14"/>
  <c r="E153" i="14"/>
  <c r="E164" i="14"/>
  <c r="G188" i="14"/>
  <c r="F188" i="14"/>
  <c r="H188" i="14"/>
  <c r="E206" i="14"/>
  <c r="H206" i="14"/>
  <c r="H214" i="14"/>
  <c r="E228" i="14"/>
  <c r="G241" i="14"/>
  <c r="E241" i="14"/>
  <c r="D241" i="14" s="1"/>
  <c r="E256" i="14"/>
  <c r="F272" i="14"/>
  <c r="G278" i="14"/>
  <c r="F294" i="14"/>
  <c r="G298" i="14"/>
  <c r="G307" i="14"/>
  <c r="G313" i="14"/>
  <c r="F323" i="14"/>
  <c r="E327" i="14"/>
  <c r="D327" i="14" s="1"/>
  <c r="E331" i="14"/>
  <c r="E338" i="14"/>
  <c r="H338" i="14"/>
  <c r="G342" i="14"/>
  <c r="G346" i="14"/>
  <c r="G350" i="14"/>
  <c r="G357" i="14"/>
  <c r="G364" i="14"/>
  <c r="D13" i="14"/>
  <c r="D7" i="14"/>
  <c r="F29" i="14"/>
  <c r="G56" i="14"/>
  <c r="G126" i="14"/>
  <c r="G42" i="14"/>
  <c r="G6" i="14"/>
  <c r="G19" i="14" s="1"/>
  <c r="H153" i="14"/>
  <c r="F11" i="14"/>
  <c r="F19" i="14" s="1"/>
  <c r="F233" i="14"/>
  <c r="H241" i="14"/>
  <c r="D331" i="14"/>
  <c r="D353" i="14"/>
  <c r="D364" i="14"/>
  <c r="F12" i="14"/>
  <c r="D12" i="14" s="1"/>
  <c r="F18" i="14"/>
  <c r="D18" i="14" s="1"/>
  <c r="D20" i="14"/>
  <c r="H29" i="14"/>
  <c r="D27" i="14"/>
  <c r="F42" i="14"/>
  <c r="E56" i="14"/>
  <c r="F56" i="14"/>
  <c r="E126" i="14"/>
  <c r="E132" i="14"/>
  <c r="D132" i="14" s="1"/>
  <c r="G164" i="14"/>
  <c r="E188" i="14"/>
  <c r="D188" i="14" s="1"/>
  <c r="H197" i="14"/>
  <c r="G214" i="14"/>
  <c r="E222" i="14"/>
  <c r="G228" i="14"/>
  <c r="D228" i="14" s="1"/>
  <c r="G256" i="14"/>
  <c r="E264" i="14"/>
  <c r="D264" i="14" s="1"/>
  <c r="G272" i="14"/>
  <c r="D272" i="14" s="1"/>
  <c r="E278" i="14"/>
  <c r="D278" i="14" s="1"/>
  <c r="E286" i="14"/>
  <c r="D286" i="14" s="1"/>
  <c r="G294" i="14"/>
  <c r="E298" i="14"/>
  <c r="H313" i="14"/>
  <c r="D313" i="14" s="1"/>
  <c r="H323" i="14"/>
  <c r="D357" i="14"/>
  <c r="D9" i="14"/>
  <c r="D21" i="14"/>
  <c r="E29" i="14"/>
  <c r="E42" i="14"/>
  <c r="E6" i="14"/>
  <c r="H42" i="14"/>
  <c r="H56" i="14"/>
  <c r="F139" i="14"/>
  <c r="D139" i="14" s="1"/>
  <c r="F153" i="14"/>
  <c r="D153" i="14" s="1"/>
  <c r="G158" i="14"/>
  <c r="H177" i="14"/>
  <c r="G206" i="14"/>
  <c r="D206" i="14" s="1"/>
  <c r="H233" i="14"/>
  <c r="D233" i="14" s="1"/>
  <c r="H11" i="14"/>
  <c r="F241" i="14"/>
  <c r="E248" i="14"/>
  <c r="H303" i="14"/>
  <c r="D303" i="14" s="1"/>
  <c r="F307" i="14"/>
  <c r="D307" i="14" s="1"/>
  <c r="F317" i="14"/>
  <c r="D317" i="14"/>
  <c r="E323" i="14"/>
  <c r="D323" i="14" s="1"/>
  <c r="G338" i="14"/>
  <c r="F338" i="14"/>
  <c r="D338" i="14" s="1"/>
  <c r="G153" i="13"/>
  <c r="E153" i="13"/>
  <c r="F197" i="13"/>
  <c r="E197" i="13"/>
  <c r="F214" i="13"/>
  <c r="G222" i="13"/>
  <c r="D222" i="13" s="1"/>
  <c r="H264" i="13"/>
  <c r="H272" i="13"/>
  <c r="H286" i="13"/>
  <c r="H294" i="13"/>
  <c r="E313" i="13"/>
  <c r="G313" i="13"/>
  <c r="H317" i="13"/>
  <c r="G338" i="13"/>
  <c r="F338" i="13"/>
  <c r="H357" i="13"/>
  <c r="H364" i="13"/>
  <c r="H369" i="13"/>
  <c r="G369" i="13"/>
  <c r="H7" i="13"/>
  <c r="F9" i="13"/>
  <c r="G14" i="13"/>
  <c r="E16" i="13"/>
  <c r="H17" i="13"/>
  <c r="G9" i="13"/>
  <c r="D360" i="13"/>
  <c r="D21" i="13"/>
  <c r="F5" i="13"/>
  <c r="D5" i="13" s="1"/>
  <c r="G188" i="13"/>
  <c r="H188" i="13"/>
  <c r="G197" i="13"/>
  <c r="H214" i="13"/>
  <c r="E228" i="13"/>
  <c r="G241" i="13"/>
  <c r="E241" i="13"/>
  <c r="E256" i="13"/>
  <c r="F272" i="13"/>
  <c r="G278" i="13"/>
  <c r="F294" i="13"/>
  <c r="G298" i="13"/>
  <c r="G307" i="13"/>
  <c r="F323" i="13"/>
  <c r="E327" i="13"/>
  <c r="E331" i="13"/>
  <c r="D331" i="13" s="1"/>
  <c r="E338" i="13"/>
  <c r="F342" i="13"/>
  <c r="F346" i="13"/>
  <c r="F350" i="13"/>
  <c r="G29" i="13"/>
  <c r="G8" i="13"/>
  <c r="E10" i="13"/>
  <c r="H13" i="13"/>
  <c r="F15" i="13"/>
  <c r="G18" i="13"/>
  <c r="F6" i="13"/>
  <c r="E139" i="13"/>
  <c r="D12" i="13"/>
  <c r="D24" i="13"/>
  <c r="H56" i="13"/>
  <c r="H164" i="13"/>
  <c r="F164" i="13"/>
  <c r="D4" i="13"/>
  <c r="D23" i="13"/>
  <c r="G16" i="13"/>
  <c r="F126" i="13"/>
  <c r="H126" i="13"/>
  <c r="G5" i="13"/>
  <c r="G13" i="13"/>
  <c r="G7" i="13"/>
  <c r="E9" i="13"/>
  <c r="H10" i="13"/>
  <c r="F14" i="13"/>
  <c r="E15" i="13"/>
  <c r="H16" i="13"/>
  <c r="G17" i="13"/>
  <c r="E7" i="13"/>
  <c r="H8" i="13"/>
  <c r="F10" i="13"/>
  <c r="E13" i="13"/>
  <c r="H14" i="13"/>
  <c r="F16" i="13"/>
  <c r="F153" i="13"/>
  <c r="H158" i="13"/>
  <c r="H177" i="13"/>
  <c r="G177" i="13"/>
  <c r="H206" i="13"/>
  <c r="E222" i="13"/>
  <c r="G233" i="13"/>
  <c r="E248" i="13"/>
  <c r="H248" i="13"/>
  <c r="F256" i="13"/>
  <c r="G264" i="13"/>
  <c r="G286" i="13"/>
  <c r="H298" i="13"/>
  <c r="H303" i="13"/>
  <c r="G303" i="13"/>
  <c r="H307" i="13"/>
  <c r="G317" i="13"/>
  <c r="G323" i="13"/>
  <c r="F327" i="13"/>
  <c r="F331" i="13"/>
  <c r="G342" i="13"/>
  <c r="G346" i="13"/>
  <c r="G350" i="13"/>
  <c r="G357" i="13"/>
  <c r="D13" i="13"/>
  <c r="H233" i="13"/>
  <c r="H11" i="13"/>
  <c r="F241" i="13"/>
  <c r="D241" i="13" s="1"/>
  <c r="F307" i="13"/>
  <c r="D307" i="13"/>
  <c r="F317" i="13"/>
  <c r="E350" i="13"/>
  <c r="D350" i="13" s="1"/>
  <c r="E29" i="13"/>
  <c r="E42" i="13"/>
  <c r="E6" i="13"/>
  <c r="D6" i="13" s="1"/>
  <c r="H42" i="13"/>
  <c r="F29" i="13"/>
  <c r="G56" i="13"/>
  <c r="G126" i="13"/>
  <c r="G132" i="13"/>
  <c r="E164" i="13"/>
  <c r="D25" i="13"/>
  <c r="G42" i="13"/>
  <c r="G6" i="13"/>
  <c r="E8" i="13"/>
  <c r="D8" i="13" s="1"/>
  <c r="G10" i="13"/>
  <c r="E14" i="13"/>
  <c r="D14" i="13" s="1"/>
  <c r="F17" i="13"/>
  <c r="H5" i="13"/>
  <c r="H139" i="13"/>
  <c r="H153" i="13"/>
  <c r="D153" i="13" s="1"/>
  <c r="E158" i="13"/>
  <c r="D158" i="13" s="1"/>
  <c r="F177" i="13"/>
  <c r="F11" i="13"/>
  <c r="D11" i="13" s="1"/>
  <c r="F233" i="13"/>
  <c r="D233" i="13" s="1"/>
  <c r="H241" i="13"/>
  <c r="G248" i="13"/>
  <c r="D248" i="13" s="1"/>
  <c r="F303" i="13"/>
  <c r="D327" i="13"/>
  <c r="E342" i="13"/>
  <c r="D342" i="13" s="1"/>
  <c r="F357" i="13"/>
  <c r="F369" i="13"/>
  <c r="D369" i="13" s="1"/>
  <c r="F7" i="13"/>
  <c r="H9" i="13"/>
  <c r="D9" i="13" s="1"/>
  <c r="F13" i="13"/>
  <c r="H15" i="13"/>
  <c r="D15" i="13" s="1"/>
  <c r="E18" i="13"/>
  <c r="E206" i="13"/>
  <c r="D206" i="13" s="1"/>
  <c r="E214" i="13"/>
  <c r="F18" i="13"/>
  <c r="D20" i="13"/>
  <c r="H29" i="13"/>
  <c r="D27" i="13"/>
  <c r="F42" i="13"/>
  <c r="E56" i="13"/>
  <c r="F56" i="13"/>
  <c r="E126" i="13"/>
  <c r="E132" i="13"/>
  <c r="D132" i="13" s="1"/>
  <c r="G164" i="13"/>
  <c r="E188" i="13"/>
  <c r="D188" i="13" s="1"/>
  <c r="H197" i="13"/>
  <c r="G214" i="13"/>
  <c r="G228" i="13"/>
  <c r="D228" i="13" s="1"/>
  <c r="G256" i="13"/>
  <c r="D256" i="13" s="1"/>
  <c r="E264" i="13"/>
  <c r="G272" i="13"/>
  <c r="D272" i="13" s="1"/>
  <c r="E278" i="13"/>
  <c r="E286" i="13"/>
  <c r="D286" i="13" s="1"/>
  <c r="G294" i="13"/>
  <c r="D294" i="13" s="1"/>
  <c r="E298" i="13"/>
  <c r="D298" i="13" s="1"/>
  <c r="H313" i="13"/>
  <c r="H323" i="13"/>
  <c r="D323" i="13" s="1"/>
  <c r="E346" i="13"/>
  <c r="D346" i="13" s="1"/>
  <c r="G364" i="13"/>
  <c r="D364" i="13" s="1"/>
  <c r="D23" i="12"/>
  <c r="H7" i="12"/>
  <c r="G8" i="12"/>
  <c r="D8" i="12" s="1"/>
  <c r="F9" i="12"/>
  <c r="D9" i="12" s="1"/>
  <c r="E10" i="12"/>
  <c r="H13" i="12"/>
  <c r="G14" i="12"/>
  <c r="F15" i="12"/>
  <c r="E16" i="12"/>
  <c r="H17" i="12"/>
  <c r="G18" i="12"/>
  <c r="H126" i="12"/>
  <c r="G5" i="12"/>
  <c r="F6" i="12"/>
  <c r="E7" i="12"/>
  <c r="H8" i="12"/>
  <c r="G9" i="12"/>
  <c r="F10" i="12"/>
  <c r="E139" i="12"/>
  <c r="H153" i="12"/>
  <c r="F164" i="12"/>
  <c r="E188" i="12"/>
  <c r="H188" i="12"/>
  <c r="F197" i="12"/>
  <c r="D197" i="12" s="1"/>
  <c r="E206" i="12"/>
  <c r="H206" i="12"/>
  <c r="F222" i="12"/>
  <c r="E233" i="12"/>
  <c r="D233" i="12" s="1"/>
  <c r="F241" i="12"/>
  <c r="H256" i="12"/>
  <c r="F272" i="12"/>
  <c r="F286" i="12"/>
  <c r="H298" i="12"/>
  <c r="E313" i="12"/>
  <c r="H317" i="12"/>
  <c r="G327" i="12"/>
  <c r="H331" i="12"/>
  <c r="E338" i="12"/>
  <c r="H338" i="12"/>
  <c r="G342" i="12"/>
  <c r="H346" i="12"/>
  <c r="E350" i="12"/>
  <c r="F357" i="12"/>
  <c r="D357" i="12" s="1"/>
  <c r="G364" i="12"/>
  <c r="H369" i="12"/>
  <c r="G369" i="12"/>
  <c r="D4" i="12"/>
  <c r="D20" i="12"/>
  <c r="D22" i="12"/>
  <c r="D25" i="12"/>
  <c r="F56" i="12"/>
  <c r="H132" i="12"/>
  <c r="F177" i="12"/>
  <c r="E177" i="12"/>
  <c r="H228" i="12"/>
  <c r="F264" i="12"/>
  <c r="H278" i="12"/>
  <c r="H294" i="12"/>
  <c r="F303" i="12"/>
  <c r="E323" i="12"/>
  <c r="G29" i="12"/>
  <c r="F7" i="12"/>
  <c r="E8" i="12"/>
  <c r="H9" i="12"/>
  <c r="G10" i="12"/>
  <c r="F13" i="12"/>
  <c r="D13" i="12" s="1"/>
  <c r="E14" i="12"/>
  <c r="H15" i="12"/>
  <c r="G16" i="12"/>
  <c r="F17" i="12"/>
  <c r="D17" i="12" s="1"/>
  <c r="E18" i="12"/>
  <c r="F126" i="12"/>
  <c r="G13" i="12"/>
  <c r="F14" i="12"/>
  <c r="D14" i="12" s="1"/>
  <c r="E15" i="12"/>
  <c r="H16" i="12"/>
  <c r="G17" i="12"/>
  <c r="H139" i="12"/>
  <c r="G139" i="12"/>
  <c r="F153" i="12"/>
  <c r="H164" i="12"/>
  <c r="G188" i="12"/>
  <c r="H197" i="12"/>
  <c r="G197" i="12"/>
  <c r="F206" i="12"/>
  <c r="H222" i="12"/>
  <c r="G233" i="12"/>
  <c r="H241" i="12"/>
  <c r="D241" i="12" s="1"/>
  <c r="F256" i="12"/>
  <c r="H272" i="12"/>
  <c r="H286" i="12"/>
  <c r="F298" i="12"/>
  <c r="G307" i="12"/>
  <c r="G313" i="12"/>
  <c r="F317" i="12"/>
  <c r="E327" i="12"/>
  <c r="F331" i="12"/>
  <c r="D331" i="12" s="1"/>
  <c r="G338" i="12"/>
  <c r="D338" i="12" s="1"/>
  <c r="F338" i="12"/>
  <c r="E342" i="12"/>
  <c r="D342" i="12" s="1"/>
  <c r="F346" i="12"/>
  <c r="D346" i="12" s="1"/>
  <c r="G350" i="12"/>
  <c r="H357" i="12"/>
  <c r="D360" i="12"/>
  <c r="E364" i="12"/>
  <c r="D364" i="12" s="1"/>
  <c r="F369" i="12"/>
  <c r="D369" i="12" s="1"/>
  <c r="E369" i="12"/>
  <c r="D248" i="12"/>
  <c r="D177" i="12"/>
  <c r="G42" i="12"/>
  <c r="G6" i="12"/>
  <c r="G19" i="12" s="1"/>
  <c r="D153" i="12"/>
  <c r="F11" i="12"/>
  <c r="F233" i="12"/>
  <c r="G323" i="12"/>
  <c r="F12" i="12"/>
  <c r="F18" i="12"/>
  <c r="D18" i="12" s="1"/>
  <c r="H29" i="12"/>
  <c r="D27" i="12"/>
  <c r="F42" i="12"/>
  <c r="E56" i="12"/>
  <c r="E126" i="12"/>
  <c r="E132" i="12"/>
  <c r="G164" i="12"/>
  <c r="G214" i="12"/>
  <c r="E222" i="12"/>
  <c r="G228" i="12"/>
  <c r="G256" i="12"/>
  <c r="E264" i="12"/>
  <c r="G272" i="12"/>
  <c r="E278" i="12"/>
  <c r="E286" i="12"/>
  <c r="G294" i="12"/>
  <c r="E298" i="12"/>
  <c r="H313" i="12"/>
  <c r="H323" i="12"/>
  <c r="D350" i="12"/>
  <c r="D21" i="12"/>
  <c r="E29" i="12"/>
  <c r="E42" i="12"/>
  <c r="E6" i="12"/>
  <c r="E19" i="12" s="1"/>
  <c r="H42" i="12"/>
  <c r="F5" i="12"/>
  <c r="D5" i="12" s="1"/>
  <c r="H56" i="12"/>
  <c r="F139" i="12"/>
  <c r="G158" i="12"/>
  <c r="D158" i="12" s="1"/>
  <c r="H177" i="12"/>
  <c r="G206" i="12"/>
  <c r="H233" i="12"/>
  <c r="H11" i="12"/>
  <c r="H19" i="12" s="1"/>
  <c r="H303" i="12"/>
  <c r="D307" i="12"/>
  <c r="D317" i="12"/>
  <c r="H12" i="12"/>
  <c r="F29" i="12"/>
  <c r="G56" i="12"/>
  <c r="G126" i="12"/>
  <c r="G132" i="12"/>
  <c r="E164" i="12"/>
  <c r="D164" i="12" s="1"/>
  <c r="E214" i="12"/>
  <c r="D214" i="12" s="1"/>
  <c r="G222" i="12"/>
  <c r="E228" i="12"/>
  <c r="E256" i="12"/>
  <c r="D256" i="12" s="1"/>
  <c r="G264" i="12"/>
  <c r="E272" i="12"/>
  <c r="G278" i="12"/>
  <c r="G286" i="12"/>
  <c r="E294" i="12"/>
  <c r="D294" i="12" s="1"/>
  <c r="G298" i="12"/>
  <c r="F313" i="12"/>
  <c r="F323" i="12"/>
  <c r="D327" i="12"/>
  <c r="D12" i="11"/>
  <c r="D21" i="11"/>
  <c r="D28" i="11"/>
  <c r="E56" i="11"/>
  <c r="F7" i="11"/>
  <c r="G10" i="11"/>
  <c r="F13" i="11"/>
  <c r="H15" i="11"/>
  <c r="F5" i="11"/>
  <c r="H126" i="11"/>
  <c r="G5" i="11"/>
  <c r="E7" i="11"/>
  <c r="H8" i="11"/>
  <c r="F10" i="11"/>
  <c r="H132" i="11"/>
  <c r="E153" i="11"/>
  <c r="H6" i="11"/>
  <c r="G7" i="11"/>
  <c r="F8" i="11"/>
  <c r="E9" i="11"/>
  <c r="H10" i="11"/>
  <c r="H164" i="11"/>
  <c r="H197" i="11"/>
  <c r="G197" i="11"/>
  <c r="E197" i="11"/>
  <c r="H214" i="11"/>
  <c r="H222" i="11"/>
  <c r="G233" i="11"/>
  <c r="G241" i="11"/>
  <c r="D27" i="11"/>
  <c r="E8" i="11"/>
  <c r="H9" i="11"/>
  <c r="G16" i="11"/>
  <c r="H56" i="11"/>
  <c r="D4" i="11"/>
  <c r="G29" i="11"/>
  <c r="D24" i="11"/>
  <c r="D26" i="11"/>
  <c r="E126" i="11"/>
  <c r="H158" i="11"/>
  <c r="H177" i="11"/>
  <c r="G177" i="11"/>
  <c r="H206" i="11"/>
  <c r="E222" i="11"/>
  <c r="F228" i="11"/>
  <c r="E248" i="11"/>
  <c r="H248" i="11"/>
  <c r="G256" i="11"/>
  <c r="H272" i="11"/>
  <c r="H278" i="11"/>
  <c r="F303" i="11"/>
  <c r="E307" i="11"/>
  <c r="F313" i="11"/>
  <c r="G338" i="11"/>
  <c r="F338" i="11"/>
  <c r="E342" i="11"/>
  <c r="D342" i="11" s="1"/>
  <c r="E346" i="11"/>
  <c r="D346" i="11" s="1"/>
  <c r="E350" i="11"/>
  <c r="D360" i="11"/>
  <c r="E364" i="11"/>
  <c r="D364" i="11" s="1"/>
  <c r="H256" i="11"/>
  <c r="H264" i="11"/>
  <c r="E278" i="11"/>
  <c r="G286" i="11"/>
  <c r="D286" i="11" s="1"/>
  <c r="G294" i="11"/>
  <c r="G313" i="11"/>
  <c r="F323" i="11"/>
  <c r="F369" i="11"/>
  <c r="D369" i="11" s="1"/>
  <c r="D16" i="11"/>
  <c r="H18" i="11"/>
  <c r="E132" i="11"/>
  <c r="F158" i="11"/>
  <c r="G164" i="11"/>
  <c r="E188" i="11"/>
  <c r="H188" i="11"/>
  <c r="F188" i="11"/>
  <c r="G206" i="11"/>
  <c r="F206" i="11"/>
  <c r="G214" i="11"/>
  <c r="H228" i="11"/>
  <c r="F248" i="11"/>
  <c r="E264" i="11"/>
  <c r="H286" i="11"/>
  <c r="H294" i="11"/>
  <c r="D294" i="11" s="1"/>
  <c r="H298" i="11"/>
  <c r="D298" i="11" s="1"/>
  <c r="G303" i="11"/>
  <c r="G307" i="11"/>
  <c r="H313" i="11"/>
  <c r="E327" i="11"/>
  <c r="E331" i="11"/>
  <c r="E338" i="11"/>
  <c r="H338" i="11"/>
  <c r="G342" i="11"/>
  <c r="G346" i="11"/>
  <c r="G350" i="11"/>
  <c r="G357" i="11"/>
  <c r="D357" i="11" s="1"/>
  <c r="G364" i="11"/>
  <c r="D132" i="11"/>
  <c r="E42" i="11"/>
  <c r="E6" i="11"/>
  <c r="F9" i="11"/>
  <c r="G14" i="11"/>
  <c r="F153" i="11"/>
  <c r="D153" i="11" s="1"/>
  <c r="H233" i="11"/>
  <c r="H11" i="11"/>
  <c r="F241" i="11"/>
  <c r="H303" i="11"/>
  <c r="D303" i="11" s="1"/>
  <c r="F307" i="11"/>
  <c r="F317" i="11"/>
  <c r="E323" i="11"/>
  <c r="D323" i="11" s="1"/>
  <c r="D350" i="11"/>
  <c r="D353" i="11"/>
  <c r="D20" i="11"/>
  <c r="D17" i="11"/>
  <c r="E29" i="11"/>
  <c r="E10" i="11"/>
  <c r="D10" i="11" s="1"/>
  <c r="F29" i="11"/>
  <c r="D23" i="11"/>
  <c r="G56" i="11"/>
  <c r="D56" i="11" s="1"/>
  <c r="G126" i="11"/>
  <c r="D126" i="11" s="1"/>
  <c r="G132" i="11"/>
  <c r="E164" i="11"/>
  <c r="D164" i="11" s="1"/>
  <c r="G188" i="11"/>
  <c r="D188" i="11" s="1"/>
  <c r="F197" i="11"/>
  <c r="E214" i="11"/>
  <c r="G222" i="11"/>
  <c r="E228" i="11"/>
  <c r="D228" i="11" s="1"/>
  <c r="E256" i="11"/>
  <c r="G264" i="11"/>
  <c r="D264" i="11" s="1"/>
  <c r="E272" i="11"/>
  <c r="D272" i="11" s="1"/>
  <c r="G278" i="11"/>
  <c r="D278" i="11" s="1"/>
  <c r="G153" i="11"/>
  <c r="D313" i="11"/>
  <c r="E5" i="11"/>
  <c r="H7" i="11"/>
  <c r="D7" i="11" s="1"/>
  <c r="G8" i="11"/>
  <c r="H13" i="11"/>
  <c r="D13" i="11" s="1"/>
  <c r="F15" i="11"/>
  <c r="D15" i="11" s="1"/>
  <c r="D25" i="11"/>
  <c r="G42" i="11"/>
  <c r="G6" i="11"/>
  <c r="G19" i="11" s="1"/>
  <c r="E14" i="11"/>
  <c r="F17" i="11"/>
  <c r="E18" i="11"/>
  <c r="D18" i="11" s="1"/>
  <c r="H5" i="11"/>
  <c r="H19" i="11" s="1"/>
  <c r="H139" i="11"/>
  <c r="D139" i="11" s="1"/>
  <c r="H153" i="11"/>
  <c r="E158" i="11"/>
  <c r="F177" i="11"/>
  <c r="D177" i="11" s="1"/>
  <c r="E206" i="11"/>
  <c r="D206" i="11" s="1"/>
  <c r="F11" i="11"/>
  <c r="F233" i="11"/>
  <c r="D233" i="11" s="1"/>
  <c r="H241" i="11"/>
  <c r="G248" i="11"/>
  <c r="D248" i="11" s="1"/>
  <c r="H307" i="11"/>
  <c r="H317" i="11"/>
  <c r="D317" i="11" s="1"/>
  <c r="D327" i="11"/>
  <c r="D331" i="11"/>
  <c r="G29" i="10"/>
  <c r="F132" i="10"/>
  <c r="H132" i="10"/>
  <c r="H158" i="10"/>
  <c r="H177" i="10"/>
  <c r="G177" i="10"/>
  <c r="H214" i="10"/>
  <c r="F214" i="10"/>
  <c r="F228" i="10"/>
  <c r="H272" i="10"/>
  <c r="F272" i="10"/>
  <c r="H286" i="10"/>
  <c r="E298" i="10"/>
  <c r="E307" i="10"/>
  <c r="D307" i="10" s="1"/>
  <c r="E323" i="10"/>
  <c r="G338" i="10"/>
  <c r="F338" i="10"/>
  <c r="E342" i="10"/>
  <c r="E346" i="10"/>
  <c r="E350" i="10"/>
  <c r="D360" i="10"/>
  <c r="E364" i="10"/>
  <c r="D364" i="10" s="1"/>
  <c r="E13" i="10"/>
  <c r="H14" i="10"/>
  <c r="F16" i="10"/>
  <c r="D22" i="10"/>
  <c r="H7" i="10"/>
  <c r="G8" i="10"/>
  <c r="F9" i="10"/>
  <c r="E10" i="10"/>
  <c r="H13" i="10"/>
  <c r="G14" i="10"/>
  <c r="D14" i="10" s="1"/>
  <c r="F15" i="10"/>
  <c r="D15" i="10" s="1"/>
  <c r="E16" i="10"/>
  <c r="H17" i="10"/>
  <c r="G18" i="10"/>
  <c r="G5" i="10"/>
  <c r="F6" i="10"/>
  <c r="E7" i="10"/>
  <c r="H8" i="10"/>
  <c r="G9" i="10"/>
  <c r="F10" i="10"/>
  <c r="F139" i="10"/>
  <c r="E139" i="10"/>
  <c r="D139" i="10" s="1"/>
  <c r="G139" i="10"/>
  <c r="H153" i="10"/>
  <c r="F164" i="10"/>
  <c r="E188" i="10"/>
  <c r="H188" i="10"/>
  <c r="H206" i="10"/>
  <c r="F222" i="10"/>
  <c r="E248" i="10"/>
  <c r="H248" i="10"/>
  <c r="H264" i="10"/>
  <c r="F278" i="10"/>
  <c r="H278" i="10"/>
  <c r="F369" i="10"/>
  <c r="D369" i="10" s="1"/>
  <c r="D21" i="10"/>
  <c r="D27" i="10"/>
  <c r="F5" i="10"/>
  <c r="H56" i="10"/>
  <c r="G153" i="10"/>
  <c r="G158" i="10"/>
  <c r="F158" i="10"/>
  <c r="E177" i="10"/>
  <c r="H228" i="10"/>
  <c r="F241" i="10"/>
  <c r="H256" i="10"/>
  <c r="F256" i="10"/>
  <c r="F286" i="10"/>
  <c r="G294" i="10"/>
  <c r="H303" i="10"/>
  <c r="G303" i="10"/>
  <c r="G307" i="10"/>
  <c r="H313" i="10"/>
  <c r="F317" i="10"/>
  <c r="E327" i="10"/>
  <c r="D327" i="10" s="1"/>
  <c r="E331" i="10"/>
  <c r="E338" i="10"/>
  <c r="H338" i="10"/>
  <c r="G342" i="10"/>
  <c r="G346" i="10"/>
  <c r="G350" i="10"/>
  <c r="G357" i="10"/>
  <c r="G364" i="10"/>
  <c r="D25" i="10"/>
  <c r="G42" i="10"/>
  <c r="G6" i="10"/>
  <c r="E8" i="10"/>
  <c r="D8" i="10" s="1"/>
  <c r="G10" i="10"/>
  <c r="D10" i="10" s="1"/>
  <c r="F17" i="10"/>
  <c r="D17" i="10" s="1"/>
  <c r="H5" i="10"/>
  <c r="D153" i="10"/>
  <c r="E158" i="10"/>
  <c r="D158" i="10" s="1"/>
  <c r="F18" i="10"/>
  <c r="H29" i="10"/>
  <c r="E56" i="10"/>
  <c r="F56" i="10"/>
  <c r="E126" i="10"/>
  <c r="E132" i="10"/>
  <c r="G164" i="10"/>
  <c r="G214" i="10"/>
  <c r="E222" i="10"/>
  <c r="D222" i="10" s="1"/>
  <c r="G228" i="10"/>
  <c r="G256" i="10"/>
  <c r="E264" i="10"/>
  <c r="D264" i="10" s="1"/>
  <c r="G272" i="10"/>
  <c r="E278" i="10"/>
  <c r="E286" i="10"/>
  <c r="E42" i="10"/>
  <c r="E6" i="10"/>
  <c r="H42" i="10"/>
  <c r="H233" i="10"/>
  <c r="H11" i="10"/>
  <c r="D353" i="10"/>
  <c r="H12" i="10"/>
  <c r="D12" i="10" s="1"/>
  <c r="F29" i="10"/>
  <c r="D23" i="10"/>
  <c r="G56" i="10"/>
  <c r="G126" i="10"/>
  <c r="G132" i="10"/>
  <c r="E164" i="10"/>
  <c r="G188" i="10"/>
  <c r="F197" i="10"/>
  <c r="D197" i="10" s="1"/>
  <c r="E214" i="10"/>
  <c r="G222" i="10"/>
  <c r="E228" i="10"/>
  <c r="D228" i="10" s="1"/>
  <c r="E256" i="10"/>
  <c r="D256" i="10" s="1"/>
  <c r="G264" i="10"/>
  <c r="E272" i="10"/>
  <c r="G278" i="10"/>
  <c r="G286" i="10"/>
  <c r="E294" i="10"/>
  <c r="D294" i="10" s="1"/>
  <c r="G298" i="10"/>
  <c r="D298" i="10" s="1"/>
  <c r="F313" i="10"/>
  <c r="D313" i="10" s="1"/>
  <c r="F323" i="10"/>
  <c r="D323" i="10" s="1"/>
  <c r="H327" i="10"/>
  <c r="H331" i="10"/>
  <c r="D357" i="10"/>
  <c r="E29" i="10"/>
  <c r="D29" i="10" s="1"/>
  <c r="F7" i="10"/>
  <c r="D7" i="10" s="1"/>
  <c r="H9" i="10"/>
  <c r="F13" i="10"/>
  <c r="D13" i="10" s="1"/>
  <c r="E18" i="10"/>
  <c r="H139" i="10"/>
  <c r="F177" i="10"/>
  <c r="E206" i="10"/>
  <c r="D206" i="10" s="1"/>
  <c r="F11" i="10"/>
  <c r="D11" i="10" s="1"/>
  <c r="F233" i="10"/>
  <c r="H241" i="10"/>
  <c r="D241" i="10" s="1"/>
  <c r="G248" i="10"/>
  <c r="F303" i="10"/>
  <c r="D303" i="10" s="1"/>
  <c r="H307" i="10"/>
  <c r="H317" i="10"/>
  <c r="D331" i="10"/>
  <c r="D338" i="10"/>
  <c r="D12" i="9"/>
  <c r="D28" i="9"/>
  <c r="H153" i="9"/>
  <c r="E164" i="9"/>
  <c r="E197" i="9"/>
  <c r="H206" i="9"/>
  <c r="E206" i="9"/>
  <c r="H241" i="9"/>
  <c r="G248" i="9"/>
  <c r="H126" i="9"/>
  <c r="F132" i="9"/>
  <c r="G139" i="9"/>
  <c r="E177" i="9"/>
  <c r="H188" i="9"/>
  <c r="G188" i="9"/>
  <c r="G228" i="9"/>
  <c r="E272" i="9"/>
  <c r="G272" i="9"/>
  <c r="H313" i="9"/>
  <c r="E323" i="9"/>
  <c r="D24" i="9"/>
  <c r="H248" i="9"/>
  <c r="D331" i="9"/>
  <c r="D23" i="9"/>
  <c r="D27" i="9"/>
  <c r="D4" i="9"/>
  <c r="D21" i="9"/>
  <c r="D22" i="9"/>
  <c r="D25" i="9"/>
  <c r="D26" i="9"/>
  <c r="G42" i="9"/>
  <c r="F7" i="9"/>
  <c r="E8" i="9"/>
  <c r="H9" i="9"/>
  <c r="G10" i="9"/>
  <c r="F56" i="9"/>
  <c r="E18" i="9"/>
  <c r="E5" i="9"/>
  <c r="H15" i="9"/>
  <c r="E6" i="9"/>
  <c r="F9" i="9"/>
  <c r="E10" i="9"/>
  <c r="E139" i="9"/>
  <c r="D139" i="9" s="1"/>
  <c r="H158" i="9"/>
  <c r="F158" i="9"/>
  <c r="G164" i="9"/>
  <c r="G197" i="9"/>
  <c r="D197" i="9" s="1"/>
  <c r="F206" i="9"/>
  <c r="G222" i="9"/>
  <c r="E222" i="9"/>
  <c r="G233" i="9"/>
  <c r="E264" i="9"/>
  <c r="G264" i="9"/>
  <c r="G278" i="9"/>
  <c r="G294" i="9"/>
  <c r="E294" i="9"/>
  <c r="G303" i="9"/>
  <c r="F307" i="9"/>
  <c r="F338" i="9"/>
  <c r="E338" i="9"/>
  <c r="F29" i="9"/>
  <c r="E256" i="9"/>
  <c r="G256" i="9"/>
  <c r="G286" i="9"/>
  <c r="E286" i="9"/>
  <c r="H317" i="9"/>
  <c r="G350" i="9"/>
  <c r="D350" i="9" s="1"/>
  <c r="D346" i="9"/>
  <c r="E9" i="9"/>
  <c r="D9" i="9" s="1"/>
  <c r="G14" i="9"/>
  <c r="E16" i="9"/>
  <c r="D16" i="9" s="1"/>
  <c r="G29" i="9"/>
  <c r="D20" i="9"/>
  <c r="E56" i="9"/>
  <c r="G126" i="9"/>
  <c r="E132" i="9"/>
  <c r="D132" i="9" s="1"/>
  <c r="G153" i="9"/>
  <c r="H164" i="9"/>
  <c r="E188" i="9"/>
  <c r="H228" i="9"/>
  <c r="E248" i="9"/>
  <c r="F278" i="9"/>
  <c r="E307" i="9"/>
  <c r="D307" i="9" s="1"/>
  <c r="E327" i="9"/>
  <c r="D327" i="9" s="1"/>
  <c r="H338" i="9"/>
  <c r="F342" i="9"/>
  <c r="D342" i="9"/>
  <c r="G357" i="9"/>
  <c r="D357" i="9" s="1"/>
  <c r="H369" i="9"/>
  <c r="H10" i="9"/>
  <c r="E7" i="9"/>
  <c r="D7" i="9" s="1"/>
  <c r="E153" i="9"/>
  <c r="G158" i="9"/>
  <c r="D158" i="9" s="1"/>
  <c r="F164" i="9"/>
  <c r="D164" i="9" s="1"/>
  <c r="H177" i="9"/>
  <c r="F188" i="9"/>
  <c r="H197" i="9"/>
  <c r="G206" i="9"/>
  <c r="D206" i="9" s="1"/>
  <c r="F214" i="9"/>
  <c r="D214" i="9" s="1"/>
  <c r="H214" i="9"/>
  <c r="F222" i="9"/>
  <c r="H222" i="9"/>
  <c r="D222" i="9" s="1"/>
  <c r="F228" i="9"/>
  <c r="D228" i="9" s="1"/>
  <c r="H233" i="9"/>
  <c r="G241" i="9"/>
  <c r="E241" i="9"/>
  <c r="D241" i="9" s="1"/>
  <c r="F248" i="9"/>
  <c r="H256" i="9"/>
  <c r="F256" i="9"/>
  <c r="D256" i="9" s="1"/>
  <c r="H264" i="9"/>
  <c r="D264" i="9" s="1"/>
  <c r="F264" i="9"/>
  <c r="H272" i="9"/>
  <c r="F272" i="9"/>
  <c r="H278" i="9"/>
  <c r="F286" i="9"/>
  <c r="D286" i="9" s="1"/>
  <c r="H286" i="9"/>
  <c r="F294" i="9"/>
  <c r="H294" i="9"/>
  <c r="F298" i="9"/>
  <c r="D298" i="9" s="1"/>
  <c r="E303" i="9"/>
  <c r="E313" i="9"/>
  <c r="G317" i="9"/>
  <c r="D317" i="9" s="1"/>
  <c r="F323" i="9"/>
  <c r="D323" i="9" s="1"/>
  <c r="G338" i="9"/>
  <c r="D353" i="9"/>
  <c r="H42" i="9"/>
  <c r="H6" i="9"/>
  <c r="F42" i="9"/>
  <c r="F8" i="9"/>
  <c r="F18" i="9"/>
  <c r="H14" i="9"/>
  <c r="D14" i="9" s="1"/>
  <c r="D17" i="9"/>
  <c r="H13" i="9"/>
  <c r="D13" i="9" s="1"/>
  <c r="F15" i="9"/>
  <c r="G18" i="9"/>
  <c r="H5" i="9"/>
  <c r="G56" i="9"/>
  <c r="F126" i="9"/>
  <c r="D126" i="9" s="1"/>
  <c r="D177" i="9"/>
  <c r="E233" i="9"/>
  <c r="E11" i="9"/>
  <c r="D11" i="9" s="1"/>
  <c r="D272" i="9"/>
  <c r="F303" i="9"/>
  <c r="G323" i="9"/>
  <c r="D360" i="9"/>
  <c r="H364" i="9"/>
  <c r="D364" i="9" s="1"/>
  <c r="G369" i="9"/>
  <c r="D369" i="9" s="1"/>
  <c r="E29" i="9"/>
  <c r="H56" i="9"/>
  <c r="G6" i="9"/>
  <c r="F8" i="8"/>
  <c r="D307" i="8"/>
  <c r="D27" i="8"/>
  <c r="E56" i="8"/>
  <c r="E132" i="8"/>
  <c r="F139" i="8"/>
  <c r="F158" i="8"/>
  <c r="H177" i="8"/>
  <c r="F177" i="8"/>
  <c r="H206" i="8"/>
  <c r="E206" i="8"/>
  <c r="F228" i="8"/>
  <c r="F233" i="8"/>
  <c r="F241" i="8"/>
  <c r="E241" i="8"/>
  <c r="E272" i="8"/>
  <c r="F272" i="8"/>
  <c r="F298" i="8"/>
  <c r="E298" i="8"/>
  <c r="D298" i="8" s="1"/>
  <c r="F303" i="8"/>
  <c r="H303" i="8"/>
  <c r="F307" i="8"/>
  <c r="E313" i="8"/>
  <c r="F313" i="8"/>
  <c r="H317" i="8"/>
  <c r="E327" i="8"/>
  <c r="H327" i="8"/>
  <c r="E331" i="8"/>
  <c r="D331" i="8" s="1"/>
  <c r="H331" i="8"/>
  <c r="E338" i="8"/>
  <c r="H338" i="8"/>
  <c r="G342" i="8"/>
  <c r="D342" i="8" s="1"/>
  <c r="G346" i="8"/>
  <c r="D346" i="8" s="1"/>
  <c r="G350" i="8"/>
  <c r="D350" i="8" s="1"/>
  <c r="H357" i="8"/>
  <c r="D357" i="8" s="1"/>
  <c r="E364" i="8"/>
  <c r="D22" i="8"/>
  <c r="F132" i="8"/>
  <c r="E158" i="8"/>
  <c r="D158" i="8" s="1"/>
  <c r="E177" i="8"/>
  <c r="H241" i="8"/>
  <c r="F286" i="8"/>
  <c r="E286" i="8"/>
  <c r="F294" i="8"/>
  <c r="E294" i="8"/>
  <c r="H294" i="8"/>
  <c r="G303" i="8"/>
  <c r="E323" i="8"/>
  <c r="H5" i="8"/>
  <c r="H6" i="8"/>
  <c r="H19" i="8" s="1"/>
  <c r="D4" i="8"/>
  <c r="D26" i="8"/>
  <c r="G158" i="8"/>
  <c r="G11" i="8"/>
  <c r="D11" i="8" s="1"/>
  <c r="F29" i="8"/>
  <c r="D24" i="8"/>
  <c r="D25" i="8"/>
  <c r="F7" i="8"/>
  <c r="E8" i="8"/>
  <c r="D8" i="8" s="1"/>
  <c r="H9" i="8"/>
  <c r="G10" i="8"/>
  <c r="F13" i="8"/>
  <c r="E14" i="8"/>
  <c r="D14" i="8" s="1"/>
  <c r="H15" i="8"/>
  <c r="G16" i="8"/>
  <c r="F17" i="8"/>
  <c r="E18" i="8"/>
  <c r="G15" i="8"/>
  <c r="E17" i="8"/>
  <c r="H18" i="8"/>
  <c r="F5" i="8"/>
  <c r="E139" i="8"/>
  <c r="D139" i="8" s="1"/>
  <c r="E153" i="8"/>
  <c r="F153" i="8"/>
  <c r="G164" i="8"/>
  <c r="F164" i="8"/>
  <c r="G197" i="8"/>
  <c r="F214" i="8"/>
  <c r="E214" i="8"/>
  <c r="H214" i="8"/>
  <c r="G222" i="8"/>
  <c r="E222" i="8"/>
  <c r="H222" i="8"/>
  <c r="H256" i="8"/>
  <c r="F256" i="8"/>
  <c r="H278" i="8"/>
  <c r="G286" i="8"/>
  <c r="F323" i="8"/>
  <c r="D13" i="8"/>
  <c r="D317" i="8"/>
  <c r="F14" i="8"/>
  <c r="G17" i="8"/>
  <c r="H164" i="8"/>
  <c r="H248" i="8"/>
  <c r="G294" i="8"/>
  <c r="D294" i="8" s="1"/>
  <c r="F338" i="8"/>
  <c r="D364" i="8"/>
  <c r="G12" i="8"/>
  <c r="D20" i="8"/>
  <c r="D21" i="8"/>
  <c r="D28" i="8"/>
  <c r="E29" i="8"/>
  <c r="H13" i="8"/>
  <c r="G14" i="8"/>
  <c r="F15" i="8"/>
  <c r="E16" i="8"/>
  <c r="H17" i="8"/>
  <c r="G18" i="8"/>
  <c r="G126" i="8"/>
  <c r="G153" i="8"/>
  <c r="E164" i="8"/>
  <c r="H188" i="8"/>
  <c r="H197" i="8"/>
  <c r="D197" i="8" s="1"/>
  <c r="F206" i="8"/>
  <c r="G214" i="8"/>
  <c r="H233" i="8"/>
  <c r="D233" i="8" s="1"/>
  <c r="E248" i="8"/>
  <c r="E256" i="8"/>
  <c r="D256" i="8" s="1"/>
  <c r="H264" i="8"/>
  <c r="F278" i="8"/>
  <c r="D278" i="8" s="1"/>
  <c r="G313" i="8"/>
  <c r="G338" i="8"/>
  <c r="D360" i="8"/>
  <c r="G42" i="8"/>
  <c r="G6" i="8"/>
  <c r="F12" i="8"/>
  <c r="D12" i="8" s="1"/>
  <c r="H29" i="8"/>
  <c r="G13" i="8"/>
  <c r="E15" i="8"/>
  <c r="H16" i="8"/>
  <c r="F18" i="8"/>
  <c r="D18" i="8" s="1"/>
  <c r="E42" i="8"/>
  <c r="D56" i="8"/>
  <c r="F126" i="8"/>
  <c r="H126" i="8"/>
  <c r="F42" i="8"/>
  <c r="G5" i="8"/>
  <c r="F6" i="8"/>
  <c r="E7" i="8"/>
  <c r="D7" i="8" s="1"/>
  <c r="H8" i="8"/>
  <c r="G9" i="8"/>
  <c r="D9" i="8" s="1"/>
  <c r="F10" i="8"/>
  <c r="D10" i="8" s="1"/>
  <c r="H132" i="8"/>
  <c r="D132" i="8" s="1"/>
  <c r="H153" i="8"/>
  <c r="G177" i="8"/>
  <c r="D177" i="8" s="1"/>
  <c r="E188" i="8"/>
  <c r="G206" i="8"/>
  <c r="F222" i="8"/>
  <c r="H228" i="8"/>
  <c r="D228" i="8" s="1"/>
  <c r="G241" i="8"/>
  <c r="D264" i="8"/>
  <c r="H272" i="8"/>
  <c r="D272" i="8" s="1"/>
  <c r="G278" i="8"/>
  <c r="E303" i="8"/>
  <c r="H313" i="8"/>
  <c r="D353" i="8"/>
  <c r="G369" i="8"/>
  <c r="D369" i="8"/>
  <c r="E17" i="7"/>
  <c r="F8" i="7"/>
  <c r="G241" i="7"/>
  <c r="G323" i="7"/>
  <c r="G369" i="7"/>
  <c r="G5" i="7"/>
  <c r="E5" i="7"/>
  <c r="H8" i="7"/>
  <c r="G15" i="7"/>
  <c r="G233" i="7"/>
  <c r="E241" i="7"/>
  <c r="D4" i="7"/>
  <c r="D27" i="7"/>
  <c r="E153" i="7"/>
  <c r="F14" i="7"/>
  <c r="G17" i="7"/>
  <c r="G164" i="7"/>
  <c r="F222" i="7"/>
  <c r="F228" i="7"/>
  <c r="H264" i="7"/>
  <c r="F264" i="7"/>
  <c r="E286" i="7"/>
  <c r="D286" i="7" s="1"/>
  <c r="F303" i="7"/>
  <c r="E303" i="7"/>
  <c r="E313" i="7"/>
  <c r="G338" i="7"/>
  <c r="D338" i="7" s="1"/>
  <c r="F338" i="7"/>
  <c r="D26" i="7"/>
  <c r="D28" i="7"/>
  <c r="H18" i="7"/>
  <c r="E7" i="7"/>
  <c r="F10" i="7"/>
  <c r="H6" i="7"/>
  <c r="F158" i="7"/>
  <c r="F164" i="7"/>
  <c r="E206" i="7"/>
  <c r="E222" i="7"/>
  <c r="H272" i="7"/>
  <c r="F272" i="7"/>
  <c r="D25" i="7"/>
  <c r="D12" i="7"/>
  <c r="D22" i="7"/>
  <c r="D24" i="7"/>
  <c r="H139" i="7"/>
  <c r="G139" i="7"/>
  <c r="H197" i="7"/>
  <c r="G197" i="7"/>
  <c r="G206" i="7"/>
  <c r="F206" i="7"/>
  <c r="F214" i="7"/>
  <c r="H214" i="7"/>
  <c r="G222" i="7"/>
  <c r="H256" i="7"/>
  <c r="F256" i="7"/>
  <c r="F286" i="7"/>
  <c r="F294" i="7"/>
  <c r="H294" i="7"/>
  <c r="G298" i="7"/>
  <c r="D298" i="7" s="1"/>
  <c r="F307" i="7"/>
  <c r="E323" i="7"/>
  <c r="F342" i="7"/>
  <c r="D342" i="7" s="1"/>
  <c r="F346" i="7"/>
  <c r="F350" i="7"/>
  <c r="D350" i="7" s="1"/>
  <c r="F357" i="7"/>
  <c r="D357" i="7" s="1"/>
  <c r="F369" i="7"/>
  <c r="G29" i="7"/>
  <c r="H233" i="7"/>
  <c r="H11" i="7"/>
  <c r="D11" i="7" s="1"/>
  <c r="F29" i="7"/>
  <c r="D23" i="7"/>
  <c r="G42" i="7"/>
  <c r="G6" i="7"/>
  <c r="F7" i="7"/>
  <c r="F42" i="7"/>
  <c r="E8" i="7"/>
  <c r="H9" i="7"/>
  <c r="G10" i="7"/>
  <c r="F13" i="7"/>
  <c r="E14" i="7"/>
  <c r="H15" i="7"/>
  <c r="G16" i="7"/>
  <c r="F17" i="7"/>
  <c r="E18" i="7"/>
  <c r="E56" i="7"/>
  <c r="G126" i="7"/>
  <c r="H132" i="7"/>
  <c r="F139" i="7"/>
  <c r="E139" i="7"/>
  <c r="G153" i="7"/>
  <c r="E158" i="7"/>
  <c r="D158" i="7" s="1"/>
  <c r="H228" i="7"/>
  <c r="E248" i="7"/>
  <c r="D248" i="7" s="1"/>
  <c r="H248" i="7"/>
  <c r="F278" i="7"/>
  <c r="H303" i="7"/>
  <c r="G313" i="7"/>
  <c r="E132" i="7"/>
  <c r="H153" i="7"/>
  <c r="H164" i="7"/>
  <c r="D164" i="7" s="1"/>
  <c r="F177" i="7"/>
  <c r="E188" i="7"/>
  <c r="H188" i="7"/>
  <c r="F197" i="7"/>
  <c r="G214" i="7"/>
  <c r="E228" i="7"/>
  <c r="F241" i="7"/>
  <c r="G256" i="7"/>
  <c r="G264" i="7"/>
  <c r="G272" i="7"/>
  <c r="G278" i="7"/>
  <c r="G294" i="7"/>
  <c r="H307" i="7"/>
  <c r="D307" i="7" s="1"/>
  <c r="H313" i="7"/>
  <c r="F317" i="7"/>
  <c r="D317" i="7" s="1"/>
  <c r="F323" i="7"/>
  <c r="H327" i="7"/>
  <c r="D327" i="7" s="1"/>
  <c r="H331" i="7"/>
  <c r="D331" i="7" s="1"/>
  <c r="D353" i="7"/>
  <c r="D360" i="7"/>
  <c r="D364" i="7"/>
  <c r="F5" i="7"/>
  <c r="H29" i="7"/>
  <c r="H7" i="7"/>
  <c r="G8" i="7"/>
  <c r="F9" i="7"/>
  <c r="D9" i="7" s="1"/>
  <c r="E10" i="7"/>
  <c r="D10" i="7" s="1"/>
  <c r="H13" i="7"/>
  <c r="D13" i="7" s="1"/>
  <c r="G14" i="7"/>
  <c r="F15" i="7"/>
  <c r="D15" i="7" s="1"/>
  <c r="E16" i="7"/>
  <c r="D16" i="7" s="1"/>
  <c r="H17" i="7"/>
  <c r="G18" i="7"/>
  <c r="G56" i="7"/>
  <c r="E126" i="7"/>
  <c r="H126" i="7"/>
  <c r="D177" i="7"/>
  <c r="D197" i="7"/>
  <c r="D303" i="7"/>
  <c r="D21" i="7"/>
  <c r="E29" i="7"/>
  <c r="D29" i="7" s="1"/>
  <c r="H5" i="7"/>
  <c r="F56" i="7"/>
  <c r="F126" i="7"/>
  <c r="G132" i="7"/>
  <c r="F153" i="7"/>
  <c r="D153" i="7" s="1"/>
  <c r="E214" i="7"/>
  <c r="G228" i="7"/>
  <c r="H241" i="7"/>
  <c r="E256" i="7"/>
  <c r="D256" i="7" s="1"/>
  <c r="E264" i="7"/>
  <c r="E272" i="7"/>
  <c r="D272" i="7" s="1"/>
  <c r="E278" i="7"/>
  <c r="D278" i="7" s="1"/>
  <c r="E294" i="7"/>
  <c r="D294" i="7" s="1"/>
  <c r="F313" i="7"/>
  <c r="H323" i="7"/>
  <c r="E346" i="7"/>
  <c r="D346" i="7" s="1"/>
  <c r="D369" i="7"/>
  <c r="E6" i="7"/>
  <c r="F233" i="7"/>
  <c r="H56" i="7"/>
  <c r="D360" i="6"/>
  <c r="D20" i="6"/>
  <c r="D22" i="6"/>
  <c r="D26" i="6"/>
  <c r="H18" i="6"/>
  <c r="E8" i="6"/>
  <c r="D8" i="6" s="1"/>
  <c r="G10" i="6"/>
  <c r="F13" i="6"/>
  <c r="E14" i="6"/>
  <c r="F29" i="6"/>
  <c r="H42" i="6"/>
  <c r="F8" i="6"/>
  <c r="E9" i="6"/>
  <c r="G13" i="6"/>
  <c r="F14" i="6"/>
  <c r="D14" i="6" s="1"/>
  <c r="E15" i="6"/>
  <c r="H16" i="6"/>
  <c r="G17" i="6"/>
  <c r="D17" i="6" s="1"/>
  <c r="F18" i="6"/>
  <c r="F126" i="6"/>
  <c r="G158" i="6"/>
  <c r="E158" i="6"/>
  <c r="F177" i="6"/>
  <c r="H233" i="6"/>
  <c r="F233" i="6"/>
  <c r="F241" i="6"/>
  <c r="G248" i="6"/>
  <c r="H278" i="6"/>
  <c r="G286" i="6"/>
  <c r="E286" i="6"/>
  <c r="F313" i="6"/>
  <c r="D313" i="6" s="1"/>
  <c r="H323" i="6"/>
  <c r="F331" i="6"/>
  <c r="H338" i="6"/>
  <c r="G342" i="6"/>
  <c r="F346" i="6"/>
  <c r="H357" i="6"/>
  <c r="E369" i="6"/>
  <c r="G139" i="6"/>
  <c r="H158" i="6"/>
  <c r="H164" i="6"/>
  <c r="E177" i="6"/>
  <c r="D177" i="6" s="1"/>
  <c r="G197" i="6"/>
  <c r="F206" i="6"/>
  <c r="F222" i="6"/>
  <c r="E222" i="6"/>
  <c r="F228" i="6"/>
  <c r="H241" i="6"/>
  <c r="H248" i="6"/>
  <c r="F248" i="6"/>
  <c r="H272" i="6"/>
  <c r="F272" i="6"/>
  <c r="E278" i="6"/>
  <c r="E303" i="6"/>
  <c r="G313" i="6"/>
  <c r="E323" i="6"/>
  <c r="F338" i="6"/>
  <c r="E338" i="6"/>
  <c r="D338" i="6" s="1"/>
  <c r="E56" i="6"/>
  <c r="D11" i="6"/>
  <c r="H29" i="6"/>
  <c r="D23" i="6"/>
  <c r="D27" i="6"/>
  <c r="E7" i="6"/>
  <c r="H8" i="6"/>
  <c r="G9" i="6"/>
  <c r="F10" i="6"/>
  <c r="F56" i="6"/>
  <c r="E5" i="6"/>
  <c r="H17" i="6"/>
  <c r="F132" i="6"/>
  <c r="E13" i="6"/>
  <c r="G18" i="6"/>
  <c r="F153" i="6"/>
  <c r="E153" i="6"/>
  <c r="H7" i="6"/>
  <c r="F9" i="6"/>
  <c r="E10" i="6"/>
  <c r="G14" i="6"/>
  <c r="F15" i="6"/>
  <c r="E16" i="6"/>
  <c r="D16" i="6" s="1"/>
  <c r="E164" i="6"/>
  <c r="D164" i="6" s="1"/>
  <c r="H197" i="6"/>
  <c r="F197" i="6"/>
  <c r="G206" i="6"/>
  <c r="E206" i="6"/>
  <c r="D206" i="6" s="1"/>
  <c r="F214" i="6"/>
  <c r="E214" i="6"/>
  <c r="H214" i="6"/>
  <c r="G228" i="6"/>
  <c r="H264" i="6"/>
  <c r="D264" i="6" s="1"/>
  <c r="F264" i="6"/>
  <c r="E272" i="6"/>
  <c r="G272" i="6"/>
  <c r="F294" i="6"/>
  <c r="D294" i="6" s="1"/>
  <c r="H294" i="6"/>
  <c r="G298" i="6"/>
  <c r="F303" i="6"/>
  <c r="E307" i="6"/>
  <c r="D307" i="6" s="1"/>
  <c r="H313" i="6"/>
  <c r="G317" i="6"/>
  <c r="D317" i="6" s="1"/>
  <c r="F323" i="6"/>
  <c r="E327" i="6"/>
  <c r="D327" i="6" s="1"/>
  <c r="G338" i="6"/>
  <c r="G350" i="6"/>
  <c r="H364" i="6"/>
  <c r="D364" i="6" s="1"/>
  <c r="G369" i="6"/>
  <c r="D9" i="6"/>
  <c r="D15" i="6"/>
  <c r="E42" i="6"/>
  <c r="D197" i="6"/>
  <c r="D4" i="6"/>
  <c r="F42" i="6"/>
  <c r="G5" i="6"/>
  <c r="E6" i="6"/>
  <c r="F7" i="6"/>
  <c r="D7" i="6" s="1"/>
  <c r="D24" i="6"/>
  <c r="D25" i="6"/>
  <c r="G42" i="6"/>
  <c r="H56" i="6"/>
  <c r="E132" i="6"/>
  <c r="F139" i="6"/>
  <c r="F158" i="6"/>
  <c r="D158" i="6" s="1"/>
  <c r="H177" i="6"/>
  <c r="G222" i="6"/>
  <c r="E228" i="6"/>
  <c r="G278" i="6"/>
  <c r="D331" i="6"/>
  <c r="D342" i="6"/>
  <c r="D233" i="6"/>
  <c r="D286" i="6"/>
  <c r="D346" i="6"/>
  <c r="H5" i="6"/>
  <c r="H6" i="6"/>
  <c r="D12" i="6"/>
  <c r="E18" i="6"/>
  <c r="D18" i="6" s="1"/>
  <c r="D28" i="6"/>
  <c r="E29" i="6"/>
  <c r="G126" i="6"/>
  <c r="D126" i="6" s="1"/>
  <c r="G153" i="6"/>
  <c r="D153" i="6" s="1"/>
  <c r="H188" i="6"/>
  <c r="G214" i="6"/>
  <c r="D241" i="6"/>
  <c r="E248" i="6"/>
  <c r="E256" i="6"/>
  <c r="D256" i="6" s="1"/>
  <c r="D272" i="6"/>
  <c r="D298" i="6"/>
  <c r="D303" i="6"/>
  <c r="D323" i="6"/>
  <c r="D350" i="6"/>
  <c r="D353" i="6"/>
  <c r="D21" i="6"/>
  <c r="H132" i="6"/>
  <c r="E139" i="6"/>
  <c r="H153" i="6"/>
  <c r="G177" i="6"/>
  <c r="E188" i="6"/>
  <c r="H228" i="6"/>
  <c r="G241" i="6"/>
  <c r="F278" i="6"/>
  <c r="D278" i="6" s="1"/>
  <c r="D357" i="6"/>
  <c r="F6" i="6"/>
  <c r="D25" i="4"/>
  <c r="E8" i="4"/>
  <c r="H9" i="4"/>
  <c r="F13" i="4"/>
  <c r="G16" i="4"/>
  <c r="E18" i="4"/>
  <c r="H5" i="4"/>
  <c r="F5" i="4"/>
  <c r="E17" i="4"/>
  <c r="H18" i="4"/>
  <c r="F8" i="4"/>
  <c r="G8" i="4"/>
  <c r="F139" i="4"/>
  <c r="H177" i="4"/>
  <c r="F177" i="4"/>
  <c r="H188" i="4"/>
  <c r="E241" i="4"/>
  <c r="D331" i="4"/>
  <c r="D24" i="4"/>
  <c r="F7" i="4"/>
  <c r="G10" i="4"/>
  <c r="E14" i="4"/>
  <c r="H15" i="4"/>
  <c r="F17" i="4"/>
  <c r="E126" i="4"/>
  <c r="E5" i="4"/>
  <c r="D5" i="4" s="1"/>
  <c r="E9" i="4"/>
  <c r="H56" i="4"/>
  <c r="E132" i="4"/>
  <c r="E177" i="4"/>
  <c r="H214" i="4"/>
  <c r="G222" i="4"/>
  <c r="E222" i="4"/>
  <c r="H222" i="4"/>
  <c r="F256" i="4"/>
  <c r="H264" i="4"/>
  <c r="G264" i="4"/>
  <c r="E278" i="4"/>
  <c r="G317" i="4"/>
  <c r="F317" i="4"/>
  <c r="G323" i="4"/>
  <c r="F327" i="4"/>
  <c r="D327" i="4" s="1"/>
  <c r="F331" i="4"/>
  <c r="E364" i="4"/>
  <c r="D364" i="4" s="1"/>
  <c r="H6" i="4"/>
  <c r="G7" i="4"/>
  <c r="H10" i="4"/>
  <c r="E10" i="4"/>
  <c r="G29" i="4"/>
  <c r="H11" i="4"/>
  <c r="D11" i="4" s="1"/>
  <c r="D23" i="4"/>
  <c r="D27" i="4"/>
  <c r="F132" i="4"/>
  <c r="H139" i="4"/>
  <c r="E153" i="4"/>
  <c r="F153" i="4"/>
  <c r="H158" i="4"/>
  <c r="G164" i="4"/>
  <c r="F164" i="4"/>
  <c r="G214" i="4"/>
  <c r="E214" i="4"/>
  <c r="E228" i="4"/>
  <c r="E233" i="4"/>
  <c r="G248" i="4"/>
  <c r="F248" i="4"/>
  <c r="E256" i="4"/>
  <c r="D256" i="4" s="1"/>
  <c r="E272" i="4"/>
  <c r="G272" i="4"/>
  <c r="F272" i="4"/>
  <c r="D272" i="4" s="1"/>
  <c r="D298" i="4"/>
  <c r="F303" i="4"/>
  <c r="H303" i="4"/>
  <c r="E313" i="4"/>
  <c r="G338" i="4"/>
  <c r="F286" i="4"/>
  <c r="E286" i="4"/>
  <c r="F294" i="4"/>
  <c r="E294" i="4"/>
  <c r="H294" i="4"/>
  <c r="G298" i="4"/>
  <c r="F307" i="4"/>
  <c r="D307" i="4" s="1"/>
  <c r="E323" i="4"/>
  <c r="F342" i="4"/>
  <c r="E342" i="4"/>
  <c r="F346" i="4"/>
  <c r="E346" i="4"/>
  <c r="F350" i="4"/>
  <c r="E350" i="4"/>
  <c r="G357" i="4"/>
  <c r="D357" i="4" s="1"/>
  <c r="F357" i="4"/>
  <c r="D286" i="4"/>
  <c r="D20" i="4"/>
  <c r="D28" i="4"/>
  <c r="E29" i="4"/>
  <c r="H42" i="4"/>
  <c r="G14" i="4"/>
  <c r="F42" i="4"/>
  <c r="G5" i="4"/>
  <c r="F6" i="4"/>
  <c r="E7" i="4"/>
  <c r="H8" i="4"/>
  <c r="G9" i="4"/>
  <c r="D9" i="4" s="1"/>
  <c r="F10" i="4"/>
  <c r="H132" i="4"/>
  <c r="E139" i="4"/>
  <c r="H153" i="4"/>
  <c r="G177" i="4"/>
  <c r="E188" i="4"/>
  <c r="D188" i="4" s="1"/>
  <c r="G206" i="4"/>
  <c r="F222" i="4"/>
  <c r="D222" i="4" s="1"/>
  <c r="H228" i="4"/>
  <c r="G241" i="4"/>
  <c r="D241" i="4" s="1"/>
  <c r="E264" i="4"/>
  <c r="D264" i="4" s="1"/>
  <c r="H272" i="4"/>
  <c r="G278" i="4"/>
  <c r="G286" i="4"/>
  <c r="F313" i="4"/>
  <c r="H323" i="4"/>
  <c r="F338" i="4"/>
  <c r="D338" i="4" s="1"/>
  <c r="D132" i="4"/>
  <c r="D4" i="4"/>
  <c r="H29" i="4"/>
  <c r="G13" i="4"/>
  <c r="F14" i="4"/>
  <c r="E15" i="4"/>
  <c r="H16" i="4"/>
  <c r="G17" i="4"/>
  <c r="F18" i="4"/>
  <c r="E42" i="4"/>
  <c r="E56" i="4"/>
  <c r="D56" i="4" s="1"/>
  <c r="G56" i="4"/>
  <c r="F126" i="4"/>
  <c r="D126" i="4" s="1"/>
  <c r="H126" i="4"/>
  <c r="G158" i="4"/>
  <c r="D158" i="4" s="1"/>
  <c r="H164" i="4"/>
  <c r="G197" i="4"/>
  <c r="D197" i="4" s="1"/>
  <c r="F214" i="4"/>
  <c r="D214" i="4" s="1"/>
  <c r="G233" i="4"/>
  <c r="D233" i="4" s="1"/>
  <c r="H248" i="4"/>
  <c r="H256" i="4"/>
  <c r="G294" i="4"/>
  <c r="E303" i="4"/>
  <c r="D303" i="4" s="1"/>
  <c r="H313" i="4"/>
  <c r="D317" i="4"/>
  <c r="F323" i="4"/>
  <c r="D353" i="4"/>
  <c r="G42" i="4"/>
  <c r="G6" i="4"/>
  <c r="H13" i="4"/>
  <c r="D13" i="4" s="1"/>
  <c r="F15" i="4"/>
  <c r="E16" i="4"/>
  <c r="H17" i="4"/>
  <c r="G18" i="4"/>
  <c r="G126" i="4"/>
  <c r="G153" i="4"/>
  <c r="E164" i="4"/>
  <c r="F206" i="4"/>
  <c r="D206" i="4" s="1"/>
  <c r="E248" i="4"/>
  <c r="D248" i="4" s="1"/>
  <c r="F278" i="4"/>
  <c r="G369" i="4"/>
  <c r="D369" i="4" s="1"/>
  <c r="D44" i="2"/>
  <c r="D43" i="2"/>
  <c r="D42" i="2"/>
  <c r="D41" i="2"/>
  <c r="D40" i="2"/>
  <c r="D38" i="2"/>
  <c r="H48" i="2"/>
  <c r="D32" i="2"/>
  <c r="D34" i="2"/>
  <c r="D37" i="2"/>
  <c r="D35" i="2"/>
  <c r="D33" i="2"/>
  <c r="D31" i="2"/>
  <c r="D30" i="2"/>
  <c r="D46" i="2"/>
  <c r="D47" i="2"/>
  <c r="F48" i="2"/>
  <c r="E48" i="2"/>
  <c r="G48" i="2"/>
  <c r="D27" i="5"/>
  <c r="D29" i="2"/>
  <c r="H29" i="5"/>
  <c r="D22" i="5"/>
  <c r="D26" i="5"/>
  <c r="D28" i="5"/>
  <c r="D25" i="5"/>
  <c r="F126" i="5"/>
  <c r="G139" i="5"/>
  <c r="H153" i="5"/>
  <c r="G164" i="5"/>
  <c r="D4" i="5"/>
  <c r="G126" i="5"/>
  <c r="D126" i="5" s="1"/>
  <c r="E132" i="5"/>
  <c r="H13" i="5"/>
  <c r="G14" i="5"/>
  <c r="E153" i="5"/>
  <c r="D153" i="5" s="1"/>
  <c r="E177" i="5"/>
  <c r="H177" i="5"/>
  <c r="G188" i="5"/>
  <c r="H197" i="5"/>
  <c r="G18" i="5"/>
  <c r="E222" i="5"/>
  <c r="F228" i="5"/>
  <c r="H241" i="5"/>
  <c r="G256" i="5"/>
  <c r="G264" i="5"/>
  <c r="H272" i="5"/>
  <c r="G286" i="5"/>
  <c r="D286" i="5" s="1"/>
  <c r="G294" i="5"/>
  <c r="H298" i="5"/>
  <c r="H307" i="5"/>
  <c r="H317" i="5"/>
  <c r="H327" i="5"/>
  <c r="E338" i="5"/>
  <c r="H342" i="5"/>
  <c r="H346" i="5"/>
  <c r="H350" i="5"/>
  <c r="H357" i="5"/>
  <c r="H364" i="5"/>
  <c r="H139" i="5"/>
  <c r="G158" i="5"/>
  <c r="E206" i="5"/>
  <c r="F214" i="5"/>
  <c r="G228" i="5"/>
  <c r="D228" i="5" s="1"/>
  <c r="H233" i="5"/>
  <c r="E248" i="5"/>
  <c r="H256" i="5"/>
  <c r="E278" i="5"/>
  <c r="G278" i="5"/>
  <c r="H286" i="5"/>
  <c r="H303" i="5"/>
  <c r="F313" i="5"/>
  <c r="H313" i="5"/>
  <c r="F323" i="5"/>
  <c r="F331" i="5"/>
  <c r="E357" i="5"/>
  <c r="D357" i="5" s="1"/>
  <c r="E364" i="5"/>
  <c r="E369" i="5"/>
  <c r="H369" i="5"/>
  <c r="D21" i="5"/>
  <c r="F188" i="5"/>
  <c r="G197" i="5"/>
  <c r="F7" i="5"/>
  <c r="E8" i="5"/>
  <c r="H9" i="5"/>
  <c r="G10" i="5"/>
  <c r="G214" i="5"/>
  <c r="G222" i="5"/>
  <c r="F233" i="5"/>
  <c r="H248" i="5"/>
  <c r="G248" i="5"/>
  <c r="F256" i="5"/>
  <c r="D256" i="5" s="1"/>
  <c r="G272" i="5"/>
  <c r="F286" i="5"/>
  <c r="G298" i="5"/>
  <c r="G303" i="5"/>
  <c r="F303" i="5"/>
  <c r="H323" i="5"/>
  <c r="H17" i="5"/>
  <c r="G342" i="5"/>
  <c r="D342" i="5" s="1"/>
  <c r="G346" i="5"/>
  <c r="G350" i="5"/>
  <c r="G369" i="5"/>
  <c r="D369" i="5" s="1"/>
  <c r="E5" i="5"/>
  <c r="E56" i="5"/>
  <c r="F29" i="5"/>
  <c r="D23" i="5"/>
  <c r="D214" i="5"/>
  <c r="E11" i="5"/>
  <c r="E233" i="5"/>
  <c r="D272" i="5"/>
  <c r="G6" i="5"/>
  <c r="G12" i="5"/>
  <c r="F15" i="5"/>
  <c r="D20" i="5"/>
  <c r="E29" i="5"/>
  <c r="H42" i="5"/>
  <c r="H6" i="5"/>
  <c r="G7" i="5"/>
  <c r="F8" i="5"/>
  <c r="D8" i="5" s="1"/>
  <c r="E9" i="5"/>
  <c r="H10" i="5"/>
  <c r="G13" i="5"/>
  <c r="F14" i="5"/>
  <c r="D14" i="5" s="1"/>
  <c r="E15" i="5"/>
  <c r="H16" i="5"/>
  <c r="G17" i="5"/>
  <c r="F18" i="5"/>
  <c r="D18" i="5" s="1"/>
  <c r="G42" i="5"/>
  <c r="F56" i="5"/>
  <c r="H132" i="5"/>
  <c r="E139" i="5"/>
  <c r="D139" i="5" s="1"/>
  <c r="H158" i="5"/>
  <c r="D158" i="5" s="1"/>
  <c r="F164" i="5"/>
  <c r="G177" i="5"/>
  <c r="D177" i="5" s="1"/>
  <c r="H188" i="5"/>
  <c r="F197" i="5"/>
  <c r="F222" i="5"/>
  <c r="G241" i="5"/>
  <c r="H264" i="5"/>
  <c r="D264" i="5" s="1"/>
  <c r="F278" i="5"/>
  <c r="F294" i="5"/>
  <c r="D294" i="5" s="1"/>
  <c r="E307" i="5"/>
  <c r="G313" i="5"/>
  <c r="G317" i="5"/>
  <c r="E323" i="5"/>
  <c r="E327" i="5"/>
  <c r="G331" i="5"/>
  <c r="D353" i="5"/>
  <c r="D360" i="5"/>
  <c r="D364" i="5"/>
  <c r="G5" i="5"/>
  <c r="D188" i="5"/>
  <c r="E197" i="5"/>
  <c r="F206" i="5"/>
  <c r="D206" i="5" s="1"/>
  <c r="G233" i="5"/>
  <c r="G11" i="5"/>
  <c r="F248" i="5"/>
  <c r="D248" i="5" s="1"/>
  <c r="D298" i="5"/>
  <c r="E303" i="5"/>
  <c r="D303" i="5" s="1"/>
  <c r="H331" i="5"/>
  <c r="F338" i="5"/>
  <c r="D338" i="5" s="1"/>
  <c r="D346" i="5"/>
  <c r="D350" i="5"/>
  <c r="H5" i="5"/>
  <c r="E12" i="5"/>
  <c r="G29" i="5"/>
  <c r="D24" i="5"/>
  <c r="F42" i="5"/>
  <c r="D42" i="5" s="1"/>
  <c r="F6" i="5"/>
  <c r="F19" i="5" s="1"/>
  <c r="E7" i="5"/>
  <c r="D7" i="5" s="1"/>
  <c r="H8" i="5"/>
  <c r="G9" i="5"/>
  <c r="F10" i="5"/>
  <c r="D10" i="5" s="1"/>
  <c r="E13" i="5"/>
  <c r="D13" i="5" s="1"/>
  <c r="H14" i="5"/>
  <c r="G15" i="5"/>
  <c r="F16" i="5"/>
  <c r="D16" i="5" s="1"/>
  <c r="E17" i="5"/>
  <c r="D17" i="5" s="1"/>
  <c r="H18" i="5"/>
  <c r="H56" i="5"/>
  <c r="F132" i="5"/>
  <c r="D132" i="5" s="1"/>
  <c r="H164" i="5"/>
  <c r="H222" i="5"/>
  <c r="E241" i="5"/>
  <c r="F264" i="5"/>
  <c r="H278" i="5"/>
  <c r="H294" i="5"/>
  <c r="G307" i="5"/>
  <c r="E313" i="5"/>
  <c r="E317" i="5"/>
  <c r="D317" i="5" s="1"/>
  <c r="G323" i="5"/>
  <c r="G327" i="5"/>
  <c r="E331" i="5"/>
  <c r="H83" i="2"/>
  <c r="G83" i="2"/>
  <c r="F83" i="2"/>
  <c r="E83" i="2"/>
  <c r="D83" i="2"/>
  <c r="G79" i="2"/>
  <c r="G78" i="2"/>
  <c r="G77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F79" i="2"/>
  <c r="E79" i="2"/>
  <c r="D79" i="2"/>
  <c r="H64" i="2"/>
  <c r="G64" i="2"/>
  <c r="F64" i="2"/>
  <c r="E64" i="2"/>
  <c r="D64" i="2"/>
  <c r="H148" i="2"/>
  <c r="G148" i="2"/>
  <c r="F148" i="2"/>
  <c r="E148" i="2"/>
  <c r="D148" i="2"/>
  <c r="H161" i="2"/>
  <c r="G161" i="2"/>
  <c r="F161" i="2"/>
  <c r="E161" i="2"/>
  <c r="D161" i="2"/>
  <c r="H263" i="2"/>
  <c r="G263" i="2"/>
  <c r="F263" i="2"/>
  <c r="E263" i="2"/>
  <c r="D263" i="2"/>
  <c r="E266" i="2"/>
  <c r="D266" i="2"/>
  <c r="D296" i="2"/>
  <c r="D295" i="2"/>
  <c r="D294" i="2"/>
  <c r="D293" i="2"/>
  <c r="D292" i="2"/>
  <c r="H293" i="2"/>
  <c r="G293" i="2"/>
  <c r="F293" i="2"/>
  <c r="E293" i="2"/>
  <c r="H387" i="2"/>
  <c r="G387" i="2"/>
  <c r="F387" i="2"/>
  <c r="E387" i="2"/>
  <c r="D387" i="2"/>
  <c r="H382" i="2"/>
  <c r="G382" i="2"/>
  <c r="F382" i="2"/>
  <c r="E382" i="2"/>
  <c r="D382" i="2"/>
  <c r="H378" i="2"/>
  <c r="G378" i="2"/>
  <c r="F378" i="2"/>
  <c r="E378" i="2"/>
  <c r="D378" i="2"/>
  <c r="H375" i="2"/>
  <c r="G375" i="2"/>
  <c r="F375" i="2"/>
  <c r="E375" i="2"/>
  <c r="D375" i="2"/>
  <c r="H371" i="2"/>
  <c r="G371" i="2"/>
  <c r="F371" i="2"/>
  <c r="E371" i="2"/>
  <c r="D371" i="2"/>
  <c r="H368" i="2"/>
  <c r="G368" i="2"/>
  <c r="F368" i="2"/>
  <c r="E368" i="2"/>
  <c r="D368" i="2"/>
  <c r="H364" i="2"/>
  <c r="G364" i="2"/>
  <c r="F364" i="2"/>
  <c r="E364" i="2"/>
  <c r="D364" i="2"/>
  <c r="H360" i="2"/>
  <c r="G360" i="2"/>
  <c r="F360" i="2"/>
  <c r="E360" i="2"/>
  <c r="D360" i="2"/>
  <c r="H356" i="2"/>
  <c r="G356" i="2"/>
  <c r="F356" i="2"/>
  <c r="E356" i="2"/>
  <c r="D356" i="2"/>
  <c r="H349" i="2"/>
  <c r="G349" i="2"/>
  <c r="F349" i="2"/>
  <c r="E349" i="2"/>
  <c r="D349" i="2"/>
  <c r="H345" i="2"/>
  <c r="G345" i="2"/>
  <c r="F345" i="2"/>
  <c r="E345" i="2"/>
  <c r="D345" i="2"/>
  <c r="H341" i="2"/>
  <c r="G341" i="2"/>
  <c r="F341" i="2"/>
  <c r="E341" i="2"/>
  <c r="D341" i="2"/>
  <c r="H335" i="2"/>
  <c r="G335" i="2"/>
  <c r="F335" i="2"/>
  <c r="E335" i="2"/>
  <c r="D335" i="2"/>
  <c r="H331" i="2"/>
  <c r="G331" i="2"/>
  <c r="F331" i="2"/>
  <c r="E331" i="2"/>
  <c r="D331" i="2"/>
  <c r="H325" i="2"/>
  <c r="G325" i="2"/>
  <c r="F325" i="2"/>
  <c r="E325" i="2"/>
  <c r="D325" i="2"/>
  <c r="H321" i="2"/>
  <c r="G321" i="2"/>
  <c r="F321" i="2"/>
  <c r="E321" i="2"/>
  <c r="D321" i="2"/>
  <c r="H316" i="2"/>
  <c r="G316" i="2"/>
  <c r="F316" i="2"/>
  <c r="E316" i="2"/>
  <c r="D316" i="2"/>
  <c r="H312" i="2"/>
  <c r="G312" i="2"/>
  <c r="F312" i="2"/>
  <c r="E312" i="2"/>
  <c r="D312" i="2"/>
  <c r="H304" i="2"/>
  <c r="G304" i="2"/>
  <c r="F304" i="2"/>
  <c r="E304" i="2"/>
  <c r="D304" i="2"/>
  <c r="H296" i="2"/>
  <c r="G296" i="2"/>
  <c r="F296" i="2"/>
  <c r="E296" i="2"/>
  <c r="H290" i="2"/>
  <c r="G290" i="2"/>
  <c r="F290" i="2"/>
  <c r="E290" i="2"/>
  <c r="D290" i="2"/>
  <c r="H282" i="2"/>
  <c r="G282" i="2"/>
  <c r="F282" i="2"/>
  <c r="E282" i="2"/>
  <c r="D282" i="2"/>
  <c r="H274" i="2"/>
  <c r="G274" i="2"/>
  <c r="F274" i="2"/>
  <c r="E274" i="2"/>
  <c r="D274" i="2"/>
  <c r="H266" i="2"/>
  <c r="G266" i="2"/>
  <c r="F266" i="2"/>
  <c r="H259" i="2"/>
  <c r="G259" i="2"/>
  <c r="F259" i="2"/>
  <c r="E259" i="2"/>
  <c r="D259" i="2"/>
  <c r="H251" i="2"/>
  <c r="G251" i="2"/>
  <c r="F251" i="2"/>
  <c r="E251" i="2"/>
  <c r="D251" i="2"/>
  <c r="H246" i="2"/>
  <c r="G246" i="2"/>
  <c r="F246" i="2"/>
  <c r="E246" i="2"/>
  <c r="D246" i="2"/>
  <c r="H240" i="2"/>
  <c r="G240" i="2"/>
  <c r="F240" i="2"/>
  <c r="E240" i="2"/>
  <c r="D240" i="2"/>
  <c r="H232" i="2"/>
  <c r="G232" i="2"/>
  <c r="F232" i="2"/>
  <c r="E232" i="2"/>
  <c r="D232" i="2"/>
  <c r="H224" i="2"/>
  <c r="G224" i="2"/>
  <c r="F224" i="2"/>
  <c r="E224" i="2"/>
  <c r="D224" i="2"/>
  <c r="H206" i="2"/>
  <c r="G206" i="2"/>
  <c r="F206" i="2"/>
  <c r="E206" i="2"/>
  <c r="D206" i="2"/>
  <c r="H195" i="2"/>
  <c r="G195" i="2"/>
  <c r="F195" i="2"/>
  <c r="E195" i="2"/>
  <c r="D195" i="2"/>
  <c r="H182" i="2"/>
  <c r="G182" i="2"/>
  <c r="F182" i="2"/>
  <c r="E182" i="2"/>
  <c r="D182" i="2"/>
  <c r="H176" i="2"/>
  <c r="G176" i="2"/>
  <c r="F176" i="2"/>
  <c r="E176" i="2"/>
  <c r="D176" i="2"/>
  <c r="H171" i="2"/>
  <c r="G171" i="2"/>
  <c r="F171" i="2"/>
  <c r="E171" i="2"/>
  <c r="D171" i="2"/>
  <c r="H157" i="2"/>
  <c r="G157" i="2"/>
  <c r="F157" i="2"/>
  <c r="E157" i="2"/>
  <c r="D157" i="2"/>
  <c r="H150" i="2"/>
  <c r="G150" i="2"/>
  <c r="F150" i="2"/>
  <c r="E150" i="2"/>
  <c r="D150" i="2"/>
  <c r="H74" i="2"/>
  <c r="G74" i="2"/>
  <c r="F74" i="2"/>
  <c r="E74" i="2"/>
  <c r="D74" i="2"/>
  <c r="H60" i="2"/>
  <c r="G60" i="2"/>
  <c r="F60" i="2"/>
  <c r="E60" i="2"/>
  <c r="D60" i="2"/>
  <c r="D77" i="2"/>
  <c r="H78" i="2"/>
  <c r="F78" i="2"/>
  <c r="E78" i="2"/>
  <c r="D78" i="2"/>
  <c r="D327" i="18" l="1"/>
  <c r="D17" i="18"/>
  <c r="D9" i="18"/>
  <c r="D323" i="18"/>
  <c r="D158" i="18"/>
  <c r="D18" i="18"/>
  <c r="D278" i="18"/>
  <c r="D298" i="18"/>
  <c r="D303" i="18"/>
  <c r="D15" i="18"/>
  <c r="D177" i="18"/>
  <c r="G19" i="19"/>
  <c r="D350" i="19"/>
  <c r="D272" i="19"/>
  <c r="D346" i="19"/>
  <c r="D278" i="19"/>
  <c r="D126" i="19"/>
  <c r="D14" i="19"/>
  <c r="D233" i="19"/>
  <c r="D177" i="19"/>
  <c r="D298" i="19"/>
  <c r="D313" i="19"/>
  <c r="D228" i="19"/>
  <c r="D164" i="19"/>
  <c r="D56" i="19"/>
  <c r="D7" i="19"/>
  <c r="D8" i="19"/>
  <c r="D13" i="20"/>
  <c r="F19" i="20"/>
  <c r="D241" i="20"/>
  <c r="D294" i="20"/>
  <c r="D303" i="20"/>
  <c r="D272" i="20"/>
  <c r="D17" i="20"/>
  <c r="D264" i="20"/>
  <c r="D298" i="20"/>
  <c r="D214" i="20"/>
  <c r="D313" i="21"/>
  <c r="D188" i="21"/>
  <c r="D13" i="21"/>
  <c r="D298" i="21"/>
  <c r="D264" i="21"/>
  <c r="D132" i="21"/>
  <c r="D139" i="21"/>
  <c r="D350" i="21"/>
  <c r="D338" i="21"/>
  <c r="D15" i="21"/>
  <c r="D248" i="21"/>
  <c r="D158" i="21"/>
  <c r="D369" i="21"/>
  <c r="D9" i="21"/>
  <c r="D164" i="22"/>
  <c r="D126" i="22"/>
  <c r="D16" i="22"/>
  <c r="D132" i="22"/>
  <c r="F19" i="22"/>
  <c r="D9" i="22"/>
  <c r="D188" i="22"/>
  <c r="D56" i="22"/>
  <c r="D15" i="22"/>
  <c r="D13" i="22"/>
  <c r="D338" i="22"/>
  <c r="D6" i="22"/>
  <c r="D177" i="22"/>
  <c r="G19" i="22"/>
  <c r="D139" i="22"/>
  <c r="D5" i="22"/>
  <c r="D18" i="22"/>
  <c r="D14" i="22"/>
  <c r="E19" i="22"/>
  <c r="F19" i="21"/>
  <c r="H19" i="21"/>
  <c r="D42" i="21"/>
  <c r="D29" i="21"/>
  <c r="E19" i="21"/>
  <c r="D56" i="21"/>
  <c r="D18" i="21"/>
  <c r="D6" i="21"/>
  <c r="D5" i="21"/>
  <c r="D233" i="20"/>
  <c r="D56" i="20"/>
  <c r="E19" i="20"/>
  <c r="G19" i="20"/>
  <c r="D42" i="20"/>
  <c r="D15" i="20"/>
  <c r="D323" i="20"/>
  <c r="H19" i="20"/>
  <c r="D5" i="20"/>
  <c r="E19" i="19"/>
  <c r="D264" i="19"/>
  <c r="F19" i="19"/>
  <c r="D214" i="19"/>
  <c r="H19" i="19"/>
  <c r="D18" i="19"/>
  <c r="D42" i="19"/>
  <c r="D294" i="19"/>
  <c r="D29" i="19"/>
  <c r="D188" i="18"/>
  <c r="H19" i="18"/>
  <c r="D8" i="18"/>
  <c r="E19" i="18"/>
  <c r="D29" i="18"/>
  <c r="D42" i="18"/>
  <c r="F19" i="18"/>
  <c r="G19" i="18"/>
  <c r="D313" i="17"/>
  <c r="D18" i="17"/>
  <c r="D206" i="17"/>
  <c r="D139" i="17"/>
  <c r="D323" i="17"/>
  <c r="D286" i="17"/>
  <c r="D15" i="17"/>
  <c r="D233" i="17"/>
  <c r="D14" i="17"/>
  <c r="D338" i="17"/>
  <c r="D12" i="17"/>
  <c r="D5" i="17"/>
  <c r="D222" i="17"/>
  <c r="D214" i="17"/>
  <c r="D164" i="17"/>
  <c r="H19" i="17"/>
  <c r="D42" i="17"/>
  <c r="D188" i="17"/>
  <c r="D16" i="17"/>
  <c r="D29" i="17"/>
  <c r="F19" i="17"/>
  <c r="G19" i="17"/>
  <c r="E19" i="17"/>
  <c r="D19" i="17" s="1"/>
  <c r="D228" i="16"/>
  <c r="D29" i="16"/>
  <c r="D264" i="16"/>
  <c r="D139" i="16"/>
  <c r="D197" i="16"/>
  <c r="D9" i="16"/>
  <c r="D188" i="16"/>
  <c r="D42" i="16"/>
  <c r="D15" i="16"/>
  <c r="D153" i="16"/>
  <c r="D13" i="16"/>
  <c r="D17" i="16"/>
  <c r="D7" i="16"/>
  <c r="D164" i="16"/>
  <c r="D5" i="16"/>
  <c r="D369" i="16"/>
  <c r="D8" i="16"/>
  <c r="F19" i="16"/>
  <c r="D56" i="16"/>
  <c r="H19" i="16"/>
  <c r="G19" i="16"/>
  <c r="E19" i="16"/>
  <c r="D19" i="16" s="1"/>
  <c r="D42" i="15"/>
  <c r="D248" i="15"/>
  <c r="D241" i="15"/>
  <c r="D153" i="15"/>
  <c r="D228" i="15"/>
  <c r="H19" i="15"/>
  <c r="D233" i="15"/>
  <c r="D29" i="15"/>
  <c r="D6" i="15"/>
  <c r="D18" i="15"/>
  <c r="D188" i="15"/>
  <c r="D164" i="15"/>
  <c r="E19" i="15"/>
  <c r="D5" i="15"/>
  <c r="G19" i="15"/>
  <c r="D278" i="15"/>
  <c r="F19" i="15"/>
  <c r="D7" i="15"/>
  <c r="D56" i="15"/>
  <c r="D132" i="15"/>
  <c r="D126" i="15"/>
  <c r="D248" i="14"/>
  <c r="D177" i="14"/>
  <c r="D294" i="14"/>
  <c r="D214" i="14"/>
  <c r="D11" i="14"/>
  <c r="D158" i="14"/>
  <c r="D29" i="14"/>
  <c r="D256" i="14"/>
  <c r="D197" i="14"/>
  <c r="D126" i="14"/>
  <c r="D350" i="14"/>
  <c r="D6" i="14"/>
  <c r="D298" i="14"/>
  <c r="D222" i="14"/>
  <c r="D164" i="14"/>
  <c r="D342" i="14"/>
  <c r="E19" i="14"/>
  <c r="D56" i="14"/>
  <c r="H19" i="14"/>
  <c r="D42" i="14"/>
  <c r="D264" i="13"/>
  <c r="D197" i="13"/>
  <c r="D126" i="13"/>
  <c r="D357" i="13"/>
  <c r="D303" i="13"/>
  <c r="D139" i="13"/>
  <c r="D10" i="13"/>
  <c r="D317" i="13"/>
  <c r="D16" i="13"/>
  <c r="D177" i="13"/>
  <c r="D313" i="13"/>
  <c r="D278" i="13"/>
  <c r="F19" i="13"/>
  <c r="D17" i="13"/>
  <c r="G19" i="13"/>
  <c r="D338" i="13"/>
  <c r="D18" i="13"/>
  <c r="D56" i="13"/>
  <c r="H19" i="13"/>
  <c r="D164" i="13"/>
  <c r="D42" i="13"/>
  <c r="D7" i="13"/>
  <c r="D214" i="13"/>
  <c r="E19" i="13"/>
  <c r="D29" i="13"/>
  <c r="D7" i="12"/>
  <c r="D313" i="12"/>
  <c r="D303" i="12"/>
  <c r="D206" i="12"/>
  <c r="D11" i="12"/>
  <c r="D10" i="12"/>
  <c r="D323" i="12"/>
  <c r="D139" i="12"/>
  <c r="D188" i="12"/>
  <c r="D272" i="12"/>
  <c r="D278" i="12"/>
  <c r="D132" i="12"/>
  <c r="D15" i="12"/>
  <c r="D16" i="12"/>
  <c r="D228" i="12"/>
  <c r="D6" i="12"/>
  <c r="D298" i="12"/>
  <c r="D222" i="12"/>
  <c r="D126" i="12"/>
  <c r="D42" i="12"/>
  <c r="D264" i="12"/>
  <c r="D56" i="12"/>
  <c r="F19" i="12"/>
  <c r="D19" i="12" s="1"/>
  <c r="D29" i="12"/>
  <c r="D286" i="12"/>
  <c r="D12" i="12"/>
  <c r="D241" i="11"/>
  <c r="D14" i="11"/>
  <c r="D256" i="11"/>
  <c r="D197" i="11"/>
  <c r="D158" i="11"/>
  <c r="D9" i="11"/>
  <c r="D338" i="11"/>
  <c r="D8" i="11"/>
  <c r="D222" i="11"/>
  <c r="F19" i="11"/>
  <c r="D214" i="11"/>
  <c r="D307" i="11"/>
  <c r="D5" i="11"/>
  <c r="E19" i="11"/>
  <c r="D19" i="11" s="1"/>
  <c r="D29" i="11"/>
  <c r="D6" i="11"/>
  <c r="D11" i="11"/>
  <c r="D42" i="11"/>
  <c r="D233" i="10"/>
  <c r="D214" i="10"/>
  <c r="D16" i="10"/>
  <c r="D346" i="10"/>
  <c r="D342" i="10"/>
  <c r="D248" i="10"/>
  <c r="D188" i="10"/>
  <c r="D317" i="10"/>
  <c r="D177" i="10"/>
  <c r="D9" i="10"/>
  <c r="D272" i="10"/>
  <c r="D164" i="10"/>
  <c r="H19" i="10"/>
  <c r="G19" i="10"/>
  <c r="D350" i="10"/>
  <c r="D132" i="10"/>
  <c r="F19" i="10"/>
  <c r="D6" i="10"/>
  <c r="D286" i="10"/>
  <c r="D5" i="10"/>
  <c r="D18" i="10"/>
  <c r="E19" i="10"/>
  <c r="D19" i="10" s="1"/>
  <c r="D126" i="10"/>
  <c r="D42" i="10"/>
  <c r="D278" i="10"/>
  <c r="D56" i="10"/>
  <c r="D6" i="9"/>
  <c r="D42" i="9"/>
  <c r="E19" i="9"/>
  <c r="D15" i="9"/>
  <c r="D10" i="9"/>
  <c r="D188" i="9"/>
  <c r="D29" i="9"/>
  <c r="D18" i="9"/>
  <c r="D313" i="9"/>
  <c r="D294" i="9"/>
  <c r="D233" i="9"/>
  <c r="F19" i="9"/>
  <c r="D19" i="9" s="1"/>
  <c r="D338" i="9"/>
  <c r="D153" i="9"/>
  <c r="D8" i="9"/>
  <c r="D278" i="9"/>
  <c r="G19" i="9"/>
  <c r="H19" i="9"/>
  <c r="D303" i="9"/>
  <c r="D5" i="9"/>
  <c r="D56" i="9"/>
  <c r="D248" i="9"/>
  <c r="D126" i="8"/>
  <c r="D222" i="8"/>
  <c r="D313" i="8"/>
  <c r="D323" i="8"/>
  <c r="D327" i="8"/>
  <c r="D286" i="8"/>
  <c r="D303" i="8"/>
  <c r="D241" i="8"/>
  <c r="D188" i="8"/>
  <c r="F19" i="8"/>
  <c r="D214" i="8"/>
  <c r="D164" i="8"/>
  <c r="D17" i="8"/>
  <c r="D5" i="8"/>
  <c r="D338" i="8"/>
  <c r="D206" i="8"/>
  <c r="D153" i="8"/>
  <c r="D16" i="8"/>
  <c r="D42" i="8"/>
  <c r="D6" i="8"/>
  <c r="E19" i="8"/>
  <c r="D248" i="8"/>
  <c r="D29" i="8"/>
  <c r="G19" i="8"/>
  <c r="D15" i="8"/>
  <c r="D139" i="7"/>
  <c r="G19" i="7"/>
  <c r="D222" i="7"/>
  <c r="D206" i="7"/>
  <c r="D233" i="7"/>
  <c r="D323" i="7"/>
  <c r="D241" i="7"/>
  <c r="D17" i="7"/>
  <c r="D42" i="7"/>
  <c r="D313" i="7"/>
  <c r="D264" i="7"/>
  <c r="D7" i="7"/>
  <c r="F19" i="7"/>
  <c r="D5" i="7"/>
  <c r="D18" i="7"/>
  <c r="D14" i="7"/>
  <c r="D8" i="7"/>
  <c r="H19" i="7"/>
  <c r="D126" i="7"/>
  <c r="D56" i="7"/>
  <c r="D6" i="7"/>
  <c r="D214" i="7"/>
  <c r="D228" i="7"/>
  <c r="D188" i="7"/>
  <c r="D132" i="7"/>
  <c r="E19" i="7"/>
  <c r="D19" i="7" s="1"/>
  <c r="D10" i="6"/>
  <c r="D369" i="6"/>
  <c r="F19" i="6"/>
  <c r="D139" i="6"/>
  <c r="D29" i="6"/>
  <c r="D222" i="6"/>
  <c r="D132" i="6"/>
  <c r="D214" i="6"/>
  <c r="G19" i="6"/>
  <c r="D248" i="6"/>
  <c r="D56" i="6"/>
  <c r="D13" i="6"/>
  <c r="D42" i="6"/>
  <c r="D188" i="6"/>
  <c r="H19" i="6"/>
  <c r="D228" i="6"/>
  <c r="D5" i="6"/>
  <c r="D6" i="6"/>
  <c r="E19" i="6"/>
  <c r="D19" i="6" s="1"/>
  <c r="D278" i="4"/>
  <c r="D164" i="4"/>
  <c r="D153" i="4"/>
  <c r="D18" i="4"/>
  <c r="D14" i="4"/>
  <c r="D17" i="4"/>
  <c r="D228" i="4"/>
  <c r="D177" i="4"/>
  <c r="D10" i="4"/>
  <c r="D6" i="4"/>
  <c r="D346" i="4"/>
  <c r="D323" i="4"/>
  <c r="D294" i="4"/>
  <c r="D313" i="4"/>
  <c r="D139" i="4"/>
  <c r="D8" i="4"/>
  <c r="D350" i="4"/>
  <c r="D342" i="4"/>
  <c r="D7" i="4"/>
  <c r="D16" i="4"/>
  <c r="E19" i="4"/>
  <c r="F19" i="4"/>
  <c r="D42" i="4"/>
  <c r="D15" i="4"/>
  <c r="G19" i="4"/>
  <c r="D29" i="4"/>
  <c r="H19" i="4"/>
  <c r="D48" i="2"/>
  <c r="D313" i="5"/>
  <c r="D241" i="5"/>
  <c r="D164" i="5"/>
  <c r="D222" i="5"/>
  <c r="D197" i="5"/>
  <c r="D278" i="5"/>
  <c r="D15" i="5"/>
  <c r="D9" i="5"/>
  <c r="D233" i="5"/>
  <c r="D6" i="5"/>
  <c r="D12" i="5"/>
  <c r="D327" i="5"/>
  <c r="D307" i="5"/>
  <c r="E19" i="5"/>
  <c r="D5" i="5"/>
  <c r="H19" i="5"/>
  <c r="G19" i="5"/>
  <c r="D323" i="5"/>
  <c r="D331" i="5"/>
  <c r="D29" i="5"/>
  <c r="D11" i="5"/>
  <c r="D56" i="5"/>
  <c r="H386" i="2"/>
  <c r="G386" i="2"/>
  <c r="F386" i="2"/>
  <c r="E386" i="2"/>
  <c r="D386" i="2"/>
  <c r="H385" i="2"/>
  <c r="G385" i="2"/>
  <c r="F385" i="2"/>
  <c r="E385" i="2"/>
  <c r="D385" i="2"/>
  <c r="H384" i="2"/>
  <c r="G384" i="2"/>
  <c r="F384" i="2"/>
  <c r="E384" i="2"/>
  <c r="D384" i="2"/>
  <c r="H381" i="2"/>
  <c r="G381" i="2"/>
  <c r="F381" i="2"/>
  <c r="E381" i="2"/>
  <c r="D381" i="2"/>
  <c r="H380" i="2"/>
  <c r="G380" i="2"/>
  <c r="F380" i="2"/>
  <c r="E380" i="2"/>
  <c r="D380" i="2"/>
  <c r="H379" i="2"/>
  <c r="G379" i="2"/>
  <c r="F379" i="2"/>
  <c r="E379" i="2"/>
  <c r="H377" i="2"/>
  <c r="G377" i="2"/>
  <c r="F377" i="2"/>
  <c r="E377" i="2"/>
  <c r="D377" i="2"/>
  <c r="H374" i="2"/>
  <c r="G374" i="2"/>
  <c r="F374" i="2"/>
  <c r="E374" i="2"/>
  <c r="D374" i="2"/>
  <c r="H373" i="2"/>
  <c r="G373" i="2"/>
  <c r="F373" i="2"/>
  <c r="E373" i="2"/>
  <c r="D373" i="2"/>
  <c r="H370" i="2"/>
  <c r="G370" i="2"/>
  <c r="F370" i="2"/>
  <c r="E370" i="2"/>
  <c r="D370" i="2"/>
  <c r="H367" i="2"/>
  <c r="G367" i="2"/>
  <c r="F367" i="2"/>
  <c r="E367" i="2"/>
  <c r="D367" i="2"/>
  <c r="H366" i="2"/>
  <c r="G366" i="2"/>
  <c r="F366" i="2"/>
  <c r="E366" i="2"/>
  <c r="D366" i="2"/>
  <c r="H363" i="2"/>
  <c r="G363" i="2"/>
  <c r="F363" i="2"/>
  <c r="E363" i="2"/>
  <c r="D363" i="2"/>
  <c r="H362" i="2"/>
  <c r="G362" i="2"/>
  <c r="F362" i="2"/>
  <c r="E362" i="2"/>
  <c r="D362" i="2"/>
  <c r="H359" i="2"/>
  <c r="G359" i="2"/>
  <c r="F359" i="2"/>
  <c r="E359" i="2"/>
  <c r="D359" i="2"/>
  <c r="H358" i="2"/>
  <c r="G358" i="2"/>
  <c r="F358" i="2"/>
  <c r="E358" i="2"/>
  <c r="D358" i="2"/>
  <c r="H355" i="2"/>
  <c r="G355" i="2"/>
  <c r="F355" i="2"/>
  <c r="E355" i="2"/>
  <c r="D355" i="2"/>
  <c r="H354" i="2"/>
  <c r="G354" i="2"/>
  <c r="F354" i="2"/>
  <c r="E354" i="2"/>
  <c r="D354" i="2"/>
  <c r="H353" i="2"/>
  <c r="G353" i="2"/>
  <c r="F353" i="2"/>
  <c r="E353" i="2"/>
  <c r="D353" i="2"/>
  <c r="H352" i="2"/>
  <c r="G352" i="2"/>
  <c r="F352" i="2"/>
  <c r="E352" i="2"/>
  <c r="D352" i="2"/>
  <c r="H351" i="2"/>
  <c r="G351" i="2"/>
  <c r="F351" i="2"/>
  <c r="E351" i="2"/>
  <c r="D351" i="2"/>
  <c r="H348" i="2"/>
  <c r="G348" i="2"/>
  <c r="F348" i="2"/>
  <c r="E348" i="2"/>
  <c r="D348" i="2"/>
  <c r="H347" i="2"/>
  <c r="G347" i="2"/>
  <c r="F347" i="2"/>
  <c r="E347" i="2"/>
  <c r="D347" i="2"/>
  <c r="H344" i="2"/>
  <c r="H346" i="2" s="1"/>
  <c r="G344" i="2"/>
  <c r="F344" i="2"/>
  <c r="E344" i="2"/>
  <c r="D344" i="2"/>
  <c r="H343" i="2"/>
  <c r="G343" i="2"/>
  <c r="F343" i="2"/>
  <c r="E343" i="2"/>
  <c r="D343" i="2"/>
  <c r="H340" i="2"/>
  <c r="G340" i="2"/>
  <c r="F340" i="2"/>
  <c r="E340" i="2"/>
  <c r="D340" i="2"/>
  <c r="H339" i="2"/>
  <c r="G339" i="2"/>
  <c r="F339" i="2"/>
  <c r="E339" i="2"/>
  <c r="D339" i="2"/>
  <c r="H338" i="2"/>
  <c r="G338" i="2"/>
  <c r="F338" i="2"/>
  <c r="E338" i="2"/>
  <c r="D338" i="2"/>
  <c r="H337" i="2"/>
  <c r="G337" i="2"/>
  <c r="F337" i="2"/>
  <c r="E337" i="2"/>
  <c r="D337" i="2"/>
  <c r="H334" i="2"/>
  <c r="G334" i="2"/>
  <c r="F334" i="2"/>
  <c r="E334" i="2"/>
  <c r="D334" i="2"/>
  <c r="H333" i="2"/>
  <c r="G333" i="2"/>
  <c r="F333" i="2"/>
  <c r="E333" i="2"/>
  <c r="D333" i="2"/>
  <c r="H330" i="2"/>
  <c r="G330" i="2"/>
  <c r="F330" i="2"/>
  <c r="E330" i="2"/>
  <c r="D330" i="2"/>
  <c r="H329" i="2"/>
  <c r="G329" i="2"/>
  <c r="F329" i="2"/>
  <c r="E329" i="2"/>
  <c r="D329" i="2"/>
  <c r="H328" i="2"/>
  <c r="G328" i="2"/>
  <c r="F328" i="2"/>
  <c r="E328" i="2"/>
  <c r="D328" i="2"/>
  <c r="H327" i="2"/>
  <c r="G327" i="2"/>
  <c r="F327" i="2"/>
  <c r="E327" i="2"/>
  <c r="D327" i="2"/>
  <c r="H324" i="2"/>
  <c r="G324" i="2"/>
  <c r="F324" i="2"/>
  <c r="E324" i="2"/>
  <c r="D324" i="2"/>
  <c r="H323" i="2"/>
  <c r="G323" i="2"/>
  <c r="F323" i="2"/>
  <c r="E323" i="2"/>
  <c r="D323" i="2"/>
  <c r="H320" i="2"/>
  <c r="G320" i="2"/>
  <c r="F320" i="2"/>
  <c r="E320" i="2"/>
  <c r="D320" i="2"/>
  <c r="H319" i="2"/>
  <c r="H11" i="2" s="1"/>
  <c r="G319" i="2"/>
  <c r="G11" i="2" s="1"/>
  <c r="F319" i="2"/>
  <c r="F11" i="2" s="1"/>
  <c r="E319" i="2"/>
  <c r="E11" i="2" s="1"/>
  <c r="D319" i="2"/>
  <c r="H318" i="2"/>
  <c r="G318" i="2"/>
  <c r="F318" i="2"/>
  <c r="E318" i="2"/>
  <c r="D318" i="2"/>
  <c r="H315" i="2"/>
  <c r="G315" i="2"/>
  <c r="F315" i="2"/>
  <c r="E315" i="2"/>
  <c r="D315" i="2"/>
  <c r="H314" i="2"/>
  <c r="G314" i="2"/>
  <c r="F314" i="2"/>
  <c r="E314" i="2"/>
  <c r="D314" i="2"/>
  <c r="H311" i="2"/>
  <c r="G311" i="2"/>
  <c r="F311" i="2"/>
  <c r="E311" i="2"/>
  <c r="D311" i="2"/>
  <c r="H310" i="2"/>
  <c r="G310" i="2"/>
  <c r="F310" i="2"/>
  <c r="E310" i="2"/>
  <c r="D310" i="2"/>
  <c r="H309" i="2"/>
  <c r="G309" i="2"/>
  <c r="F309" i="2"/>
  <c r="E309" i="2"/>
  <c r="D309" i="2"/>
  <c r="H308" i="2"/>
  <c r="G308" i="2"/>
  <c r="F308" i="2"/>
  <c r="E308" i="2"/>
  <c r="D308" i="2"/>
  <c r="H307" i="2"/>
  <c r="G307" i="2"/>
  <c r="F307" i="2"/>
  <c r="E307" i="2"/>
  <c r="D307" i="2"/>
  <c r="H306" i="2"/>
  <c r="G306" i="2"/>
  <c r="F306" i="2"/>
  <c r="E306" i="2"/>
  <c r="D306" i="2"/>
  <c r="H303" i="2"/>
  <c r="G303" i="2"/>
  <c r="F303" i="2"/>
  <c r="E303" i="2"/>
  <c r="D303" i="2"/>
  <c r="H302" i="2"/>
  <c r="G302" i="2"/>
  <c r="F302" i="2"/>
  <c r="E302" i="2"/>
  <c r="D302" i="2"/>
  <c r="H301" i="2"/>
  <c r="G301" i="2"/>
  <c r="F301" i="2"/>
  <c r="E301" i="2"/>
  <c r="D301" i="2"/>
  <c r="H300" i="2"/>
  <c r="G300" i="2"/>
  <c r="F300" i="2"/>
  <c r="E300" i="2"/>
  <c r="D300" i="2"/>
  <c r="H299" i="2"/>
  <c r="G299" i="2"/>
  <c r="F299" i="2"/>
  <c r="E299" i="2"/>
  <c r="D299" i="2"/>
  <c r="H298" i="2"/>
  <c r="G298" i="2"/>
  <c r="F298" i="2"/>
  <c r="E298" i="2"/>
  <c r="D298" i="2"/>
  <c r="H295" i="2"/>
  <c r="G295" i="2"/>
  <c r="F295" i="2"/>
  <c r="E295" i="2"/>
  <c r="H294" i="2"/>
  <c r="H297" i="2" s="1"/>
  <c r="G294" i="2"/>
  <c r="G297" i="2" s="1"/>
  <c r="F294" i="2"/>
  <c r="F297" i="2" s="1"/>
  <c r="E294" i="2"/>
  <c r="H292" i="2"/>
  <c r="G292" i="2"/>
  <c r="F292" i="2"/>
  <c r="E292" i="2"/>
  <c r="H289" i="2"/>
  <c r="G289" i="2"/>
  <c r="F289" i="2"/>
  <c r="E289" i="2"/>
  <c r="D289" i="2"/>
  <c r="H288" i="2"/>
  <c r="G288" i="2"/>
  <c r="F288" i="2"/>
  <c r="E288" i="2"/>
  <c r="D288" i="2"/>
  <c r="H287" i="2"/>
  <c r="G287" i="2"/>
  <c r="F287" i="2"/>
  <c r="E287" i="2"/>
  <c r="D287" i="2"/>
  <c r="H286" i="2"/>
  <c r="G286" i="2"/>
  <c r="F286" i="2"/>
  <c r="E286" i="2"/>
  <c r="D286" i="2"/>
  <c r="H285" i="2"/>
  <c r="G285" i="2"/>
  <c r="F285" i="2"/>
  <c r="E285" i="2"/>
  <c r="D285" i="2"/>
  <c r="H284" i="2"/>
  <c r="G284" i="2"/>
  <c r="F284" i="2"/>
  <c r="E284" i="2"/>
  <c r="D284" i="2"/>
  <c r="H281" i="2"/>
  <c r="G281" i="2"/>
  <c r="F281" i="2"/>
  <c r="E281" i="2"/>
  <c r="D281" i="2"/>
  <c r="H280" i="2"/>
  <c r="G280" i="2"/>
  <c r="F280" i="2"/>
  <c r="E280" i="2"/>
  <c r="D280" i="2"/>
  <c r="H279" i="2"/>
  <c r="G279" i="2"/>
  <c r="F279" i="2"/>
  <c r="E279" i="2"/>
  <c r="D279" i="2"/>
  <c r="H278" i="2"/>
  <c r="G278" i="2"/>
  <c r="F278" i="2"/>
  <c r="E278" i="2"/>
  <c r="D278" i="2"/>
  <c r="H277" i="2"/>
  <c r="G277" i="2"/>
  <c r="F277" i="2"/>
  <c r="E277" i="2"/>
  <c r="D277" i="2"/>
  <c r="H276" i="2"/>
  <c r="G276" i="2"/>
  <c r="F276" i="2"/>
  <c r="E276" i="2"/>
  <c r="D276" i="2"/>
  <c r="H273" i="2"/>
  <c r="G273" i="2"/>
  <c r="F273" i="2"/>
  <c r="E273" i="2"/>
  <c r="D273" i="2"/>
  <c r="H272" i="2"/>
  <c r="G272" i="2"/>
  <c r="F272" i="2"/>
  <c r="E272" i="2"/>
  <c r="D272" i="2"/>
  <c r="H271" i="2"/>
  <c r="G271" i="2"/>
  <c r="F271" i="2"/>
  <c r="E271" i="2"/>
  <c r="D271" i="2"/>
  <c r="H270" i="2"/>
  <c r="G270" i="2"/>
  <c r="F270" i="2"/>
  <c r="E270" i="2"/>
  <c r="D270" i="2"/>
  <c r="H269" i="2"/>
  <c r="G269" i="2"/>
  <c r="F269" i="2"/>
  <c r="E269" i="2"/>
  <c r="D269" i="2"/>
  <c r="H268" i="2"/>
  <c r="G268" i="2"/>
  <c r="F268" i="2"/>
  <c r="E268" i="2"/>
  <c r="D268" i="2"/>
  <c r="H265" i="2"/>
  <c r="G265" i="2"/>
  <c r="F265" i="2"/>
  <c r="E265" i="2"/>
  <c r="D265" i="2"/>
  <c r="H264" i="2"/>
  <c r="G264" i="2"/>
  <c r="F264" i="2"/>
  <c r="E264" i="2"/>
  <c r="D264" i="2"/>
  <c r="H262" i="2"/>
  <c r="G262" i="2"/>
  <c r="F262" i="2"/>
  <c r="E262" i="2"/>
  <c r="D262" i="2"/>
  <c r="H261" i="2"/>
  <c r="G261" i="2"/>
  <c r="F261" i="2"/>
  <c r="E261" i="2"/>
  <c r="D261" i="2"/>
  <c r="H258" i="2"/>
  <c r="G258" i="2"/>
  <c r="F258" i="2"/>
  <c r="E258" i="2"/>
  <c r="D258" i="2"/>
  <c r="H257" i="2"/>
  <c r="G257" i="2"/>
  <c r="F257" i="2"/>
  <c r="E257" i="2"/>
  <c r="D257" i="2"/>
  <c r="H256" i="2"/>
  <c r="G256" i="2"/>
  <c r="F256" i="2"/>
  <c r="E256" i="2"/>
  <c r="D256" i="2"/>
  <c r="H255" i="2"/>
  <c r="G255" i="2"/>
  <c r="F255" i="2"/>
  <c r="E255" i="2"/>
  <c r="D255" i="2"/>
  <c r="H254" i="2"/>
  <c r="G254" i="2"/>
  <c r="F254" i="2"/>
  <c r="E254" i="2"/>
  <c r="D254" i="2"/>
  <c r="H253" i="2"/>
  <c r="G253" i="2"/>
  <c r="F253" i="2"/>
  <c r="E253" i="2"/>
  <c r="D253" i="2"/>
  <c r="H250" i="2"/>
  <c r="G250" i="2"/>
  <c r="F250" i="2"/>
  <c r="E250" i="2"/>
  <c r="D250" i="2"/>
  <c r="H249" i="2"/>
  <c r="H10" i="2" s="1"/>
  <c r="G249" i="2"/>
  <c r="G10" i="2" s="1"/>
  <c r="F249" i="2"/>
  <c r="F10" i="2" s="1"/>
  <c r="E249" i="2"/>
  <c r="E10" i="2" s="1"/>
  <c r="D249" i="2"/>
  <c r="H248" i="2"/>
  <c r="G248" i="2"/>
  <c r="F248" i="2"/>
  <c r="E248" i="2"/>
  <c r="D248" i="2"/>
  <c r="H245" i="2"/>
  <c r="G245" i="2"/>
  <c r="F245" i="2"/>
  <c r="E245" i="2"/>
  <c r="D245" i="2"/>
  <c r="H244" i="2"/>
  <c r="G244" i="2"/>
  <c r="F244" i="2"/>
  <c r="E244" i="2"/>
  <c r="D244" i="2"/>
  <c r="H243" i="2"/>
  <c r="G243" i="2"/>
  <c r="F243" i="2"/>
  <c r="E243" i="2"/>
  <c r="D243" i="2"/>
  <c r="H242" i="2"/>
  <c r="G242" i="2"/>
  <c r="F242" i="2"/>
  <c r="E242" i="2"/>
  <c r="D242" i="2"/>
  <c r="H239" i="2"/>
  <c r="G239" i="2"/>
  <c r="F239" i="2"/>
  <c r="E239" i="2"/>
  <c r="D239" i="2"/>
  <c r="H238" i="2"/>
  <c r="G238" i="2"/>
  <c r="F238" i="2"/>
  <c r="E238" i="2"/>
  <c r="D238" i="2"/>
  <c r="H237" i="2"/>
  <c r="G237" i="2"/>
  <c r="F237" i="2"/>
  <c r="E237" i="2"/>
  <c r="D237" i="2"/>
  <c r="H236" i="2"/>
  <c r="G236" i="2"/>
  <c r="F236" i="2"/>
  <c r="E236" i="2"/>
  <c r="D236" i="2"/>
  <c r="H235" i="2"/>
  <c r="G235" i="2"/>
  <c r="F235" i="2"/>
  <c r="E235" i="2"/>
  <c r="D235" i="2"/>
  <c r="H234" i="2"/>
  <c r="G234" i="2"/>
  <c r="F234" i="2"/>
  <c r="E234" i="2"/>
  <c r="D234" i="2"/>
  <c r="H231" i="2"/>
  <c r="G231" i="2"/>
  <c r="F231" i="2"/>
  <c r="E231" i="2"/>
  <c r="D231" i="2"/>
  <c r="H230" i="2"/>
  <c r="G230" i="2"/>
  <c r="F230" i="2"/>
  <c r="E230" i="2"/>
  <c r="D230" i="2"/>
  <c r="H229" i="2"/>
  <c r="G229" i="2"/>
  <c r="F229" i="2"/>
  <c r="E229" i="2"/>
  <c r="D229" i="2"/>
  <c r="H228" i="2"/>
  <c r="G228" i="2"/>
  <c r="F228" i="2"/>
  <c r="E228" i="2"/>
  <c r="D228" i="2"/>
  <c r="H227" i="2"/>
  <c r="G227" i="2"/>
  <c r="F227" i="2"/>
  <c r="E227" i="2"/>
  <c r="D227" i="2"/>
  <c r="H226" i="2"/>
  <c r="G226" i="2"/>
  <c r="F226" i="2"/>
  <c r="E226" i="2"/>
  <c r="D226" i="2"/>
  <c r="H223" i="2"/>
  <c r="G223" i="2"/>
  <c r="F223" i="2"/>
  <c r="E223" i="2"/>
  <c r="D223" i="2"/>
  <c r="H222" i="2"/>
  <c r="G222" i="2"/>
  <c r="F222" i="2"/>
  <c r="E222" i="2"/>
  <c r="D222" i="2"/>
  <c r="H221" i="2"/>
  <c r="G221" i="2"/>
  <c r="F221" i="2"/>
  <c r="E221" i="2"/>
  <c r="D221" i="2"/>
  <c r="H220" i="2"/>
  <c r="G220" i="2"/>
  <c r="F220" i="2"/>
  <c r="E220" i="2"/>
  <c r="D220" i="2"/>
  <c r="H219" i="2"/>
  <c r="G219" i="2"/>
  <c r="F219" i="2"/>
  <c r="E219" i="2"/>
  <c r="D219" i="2"/>
  <c r="H218" i="2"/>
  <c r="G218" i="2"/>
  <c r="F218" i="2"/>
  <c r="E218" i="2"/>
  <c r="D218" i="2"/>
  <c r="H217" i="2"/>
  <c r="G217" i="2"/>
  <c r="F217" i="2"/>
  <c r="E217" i="2"/>
  <c r="D217" i="2"/>
  <c r="H215" i="2"/>
  <c r="G215" i="2"/>
  <c r="F215" i="2"/>
  <c r="E215" i="2"/>
  <c r="D215" i="2"/>
  <c r="H214" i="2"/>
  <c r="G214" i="2"/>
  <c r="F214" i="2"/>
  <c r="E214" i="2"/>
  <c r="D214" i="2"/>
  <c r="H213" i="2"/>
  <c r="G213" i="2"/>
  <c r="F213" i="2"/>
  <c r="E213" i="2"/>
  <c r="D213" i="2"/>
  <c r="H212" i="2"/>
  <c r="G212" i="2"/>
  <c r="F212" i="2"/>
  <c r="E212" i="2"/>
  <c r="D212" i="2"/>
  <c r="H211" i="2"/>
  <c r="G211" i="2"/>
  <c r="F211" i="2"/>
  <c r="E211" i="2"/>
  <c r="D211" i="2"/>
  <c r="H210" i="2"/>
  <c r="G210" i="2"/>
  <c r="F210" i="2"/>
  <c r="E210" i="2"/>
  <c r="D210" i="2"/>
  <c r="H209" i="2"/>
  <c r="G209" i="2"/>
  <c r="F209" i="2"/>
  <c r="E209" i="2"/>
  <c r="D209" i="2"/>
  <c r="H208" i="2"/>
  <c r="G208" i="2"/>
  <c r="F208" i="2"/>
  <c r="E208" i="2"/>
  <c r="D208" i="2"/>
  <c r="H205" i="2"/>
  <c r="G205" i="2"/>
  <c r="F205" i="2"/>
  <c r="E205" i="2"/>
  <c r="D205" i="2"/>
  <c r="H204" i="2"/>
  <c r="G204" i="2"/>
  <c r="F204" i="2"/>
  <c r="E204" i="2"/>
  <c r="D204" i="2"/>
  <c r="H203" i="2"/>
  <c r="G203" i="2"/>
  <c r="F203" i="2"/>
  <c r="E203" i="2"/>
  <c r="D203" i="2"/>
  <c r="H202" i="2"/>
  <c r="G202" i="2"/>
  <c r="F202" i="2"/>
  <c r="E202" i="2"/>
  <c r="D202" i="2"/>
  <c r="H201" i="2"/>
  <c r="G201" i="2"/>
  <c r="F201" i="2"/>
  <c r="E201" i="2"/>
  <c r="D201" i="2"/>
  <c r="H200" i="2"/>
  <c r="G200" i="2"/>
  <c r="F200" i="2"/>
  <c r="E200" i="2"/>
  <c r="D200" i="2"/>
  <c r="H199" i="2"/>
  <c r="G199" i="2"/>
  <c r="F199" i="2"/>
  <c r="E199" i="2"/>
  <c r="D199" i="2"/>
  <c r="H198" i="2"/>
  <c r="G198" i="2"/>
  <c r="F198" i="2"/>
  <c r="E198" i="2"/>
  <c r="D198" i="2"/>
  <c r="H197" i="2"/>
  <c r="G197" i="2"/>
  <c r="F197" i="2"/>
  <c r="E197" i="2"/>
  <c r="D197" i="2"/>
  <c r="H194" i="2"/>
  <c r="G194" i="2"/>
  <c r="F194" i="2"/>
  <c r="E194" i="2"/>
  <c r="D194" i="2"/>
  <c r="H193" i="2"/>
  <c r="G193" i="2"/>
  <c r="F193" i="2"/>
  <c r="E193" i="2"/>
  <c r="D193" i="2"/>
  <c r="H192" i="2"/>
  <c r="G192" i="2"/>
  <c r="F192" i="2"/>
  <c r="E192" i="2"/>
  <c r="D192" i="2"/>
  <c r="H191" i="2"/>
  <c r="G191" i="2"/>
  <c r="F191" i="2"/>
  <c r="E191" i="2"/>
  <c r="D191" i="2"/>
  <c r="H190" i="2"/>
  <c r="G190" i="2"/>
  <c r="F190" i="2"/>
  <c r="E190" i="2"/>
  <c r="D190" i="2"/>
  <c r="H189" i="2"/>
  <c r="G189" i="2"/>
  <c r="F189" i="2"/>
  <c r="E189" i="2"/>
  <c r="D189" i="2"/>
  <c r="H188" i="2"/>
  <c r="G188" i="2"/>
  <c r="F188" i="2"/>
  <c r="E188" i="2"/>
  <c r="D188" i="2"/>
  <c r="H187" i="2"/>
  <c r="G187" i="2"/>
  <c r="F187" i="2"/>
  <c r="E187" i="2"/>
  <c r="D187" i="2"/>
  <c r="H186" i="2"/>
  <c r="G186" i="2"/>
  <c r="F186" i="2"/>
  <c r="E186" i="2"/>
  <c r="D186" i="2"/>
  <c r="H185" i="2"/>
  <c r="G185" i="2"/>
  <c r="F185" i="2"/>
  <c r="E185" i="2"/>
  <c r="D185" i="2"/>
  <c r="H184" i="2"/>
  <c r="G184" i="2"/>
  <c r="F184" i="2"/>
  <c r="E184" i="2"/>
  <c r="D184" i="2"/>
  <c r="H181" i="2"/>
  <c r="G181" i="2"/>
  <c r="F181" i="2"/>
  <c r="E181" i="2"/>
  <c r="D181" i="2"/>
  <c r="H180" i="2"/>
  <c r="G180" i="2"/>
  <c r="F180" i="2"/>
  <c r="E180" i="2"/>
  <c r="D180" i="2"/>
  <c r="H179" i="2"/>
  <c r="G179" i="2"/>
  <c r="F179" i="2"/>
  <c r="E179" i="2"/>
  <c r="D179" i="2"/>
  <c r="H178" i="2"/>
  <c r="G178" i="2"/>
  <c r="F178" i="2"/>
  <c r="E178" i="2"/>
  <c r="D178" i="2"/>
  <c r="H175" i="2"/>
  <c r="G175" i="2"/>
  <c r="F175" i="2"/>
  <c r="E175" i="2"/>
  <c r="D175" i="2"/>
  <c r="H174" i="2"/>
  <c r="G174" i="2"/>
  <c r="F174" i="2"/>
  <c r="E174" i="2"/>
  <c r="D174" i="2"/>
  <c r="H173" i="2"/>
  <c r="G173" i="2"/>
  <c r="F173" i="2"/>
  <c r="E173" i="2"/>
  <c r="D173" i="2"/>
  <c r="H27" i="2"/>
  <c r="G27" i="2"/>
  <c r="F27" i="2"/>
  <c r="E27" i="2"/>
  <c r="H26" i="2"/>
  <c r="G26" i="2"/>
  <c r="F26" i="2"/>
  <c r="E26" i="2"/>
  <c r="H25" i="2"/>
  <c r="G25" i="2"/>
  <c r="F25" i="2"/>
  <c r="E25" i="2"/>
  <c r="H24" i="2"/>
  <c r="G24" i="2"/>
  <c r="F24" i="2"/>
  <c r="E24" i="2"/>
  <c r="H23" i="2"/>
  <c r="G23" i="2"/>
  <c r="F23" i="2"/>
  <c r="E23" i="2"/>
  <c r="H22" i="2"/>
  <c r="G22" i="2"/>
  <c r="F22" i="2"/>
  <c r="E22" i="2"/>
  <c r="H21" i="2"/>
  <c r="G21" i="2"/>
  <c r="F21" i="2"/>
  <c r="E21" i="2"/>
  <c r="H20" i="2"/>
  <c r="G20" i="2"/>
  <c r="F20" i="2"/>
  <c r="E20" i="2"/>
  <c r="H19" i="2"/>
  <c r="G19" i="2"/>
  <c r="F19" i="2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404" i="1"/>
  <c r="L2" i="1"/>
  <c r="E3" i="2"/>
  <c r="F3" i="2"/>
  <c r="G3" i="2"/>
  <c r="H3" i="2"/>
  <c r="H170" i="2"/>
  <c r="G170" i="2"/>
  <c r="F170" i="2"/>
  <c r="E170" i="2"/>
  <c r="D170" i="2"/>
  <c r="H169" i="2"/>
  <c r="G169" i="2"/>
  <c r="F169" i="2"/>
  <c r="E169" i="2"/>
  <c r="D169" i="2"/>
  <c r="H168" i="2"/>
  <c r="G168" i="2"/>
  <c r="F168" i="2"/>
  <c r="E168" i="2"/>
  <c r="D168" i="2"/>
  <c r="H167" i="2"/>
  <c r="G167" i="2"/>
  <c r="F167" i="2"/>
  <c r="E167" i="2"/>
  <c r="D167" i="2"/>
  <c r="H166" i="2"/>
  <c r="G166" i="2"/>
  <c r="F166" i="2"/>
  <c r="E166" i="2"/>
  <c r="D166" i="2"/>
  <c r="H165" i="2"/>
  <c r="G165" i="2"/>
  <c r="F165" i="2"/>
  <c r="E165" i="2"/>
  <c r="D165" i="2"/>
  <c r="H164" i="2"/>
  <c r="G164" i="2"/>
  <c r="F164" i="2"/>
  <c r="E164" i="2"/>
  <c r="D164" i="2"/>
  <c r="H163" i="2"/>
  <c r="G163" i="2"/>
  <c r="F163" i="2"/>
  <c r="E163" i="2"/>
  <c r="D163" i="2"/>
  <c r="H162" i="2"/>
  <c r="G162" i="2"/>
  <c r="F162" i="2"/>
  <c r="E162" i="2"/>
  <c r="D162" i="2"/>
  <c r="H160" i="2"/>
  <c r="G160" i="2"/>
  <c r="F160" i="2"/>
  <c r="E160" i="2"/>
  <c r="D160" i="2"/>
  <c r="H159" i="2"/>
  <c r="G159" i="2"/>
  <c r="F159" i="2"/>
  <c r="E159" i="2"/>
  <c r="D159" i="2"/>
  <c r="H156" i="2"/>
  <c r="G156" i="2"/>
  <c r="F156" i="2"/>
  <c r="E156" i="2"/>
  <c r="D156" i="2"/>
  <c r="H155" i="2"/>
  <c r="G155" i="2"/>
  <c r="F155" i="2"/>
  <c r="E155" i="2"/>
  <c r="D155" i="2"/>
  <c r="H154" i="2"/>
  <c r="G154" i="2"/>
  <c r="F154" i="2"/>
  <c r="E154" i="2"/>
  <c r="D154" i="2"/>
  <c r="H153" i="2"/>
  <c r="G153" i="2"/>
  <c r="F153" i="2"/>
  <c r="E153" i="2"/>
  <c r="D153" i="2"/>
  <c r="H152" i="2"/>
  <c r="G152" i="2"/>
  <c r="F152" i="2"/>
  <c r="E152" i="2"/>
  <c r="D152" i="2"/>
  <c r="H149" i="2"/>
  <c r="G149" i="2"/>
  <c r="F149" i="2"/>
  <c r="E149" i="2"/>
  <c r="D149" i="2"/>
  <c r="H147" i="2"/>
  <c r="G147" i="2"/>
  <c r="F147" i="2"/>
  <c r="E147" i="2"/>
  <c r="D147" i="2"/>
  <c r="H146" i="2"/>
  <c r="G146" i="2"/>
  <c r="F146" i="2"/>
  <c r="E146" i="2"/>
  <c r="D146" i="2"/>
  <c r="G76" i="2"/>
  <c r="H144" i="2"/>
  <c r="G144" i="2"/>
  <c r="F144" i="2"/>
  <c r="E144" i="2"/>
  <c r="D144" i="2"/>
  <c r="H143" i="2"/>
  <c r="G143" i="2"/>
  <c r="F143" i="2"/>
  <c r="E143" i="2"/>
  <c r="D143" i="2"/>
  <c r="H142" i="2"/>
  <c r="G142" i="2"/>
  <c r="F142" i="2"/>
  <c r="E142" i="2"/>
  <c r="D142" i="2"/>
  <c r="H141" i="2"/>
  <c r="G141" i="2"/>
  <c r="F141" i="2"/>
  <c r="E141" i="2"/>
  <c r="D141" i="2"/>
  <c r="H140" i="2"/>
  <c r="G140" i="2"/>
  <c r="F140" i="2"/>
  <c r="E140" i="2"/>
  <c r="D140" i="2"/>
  <c r="H139" i="2"/>
  <c r="G139" i="2"/>
  <c r="F139" i="2"/>
  <c r="E139" i="2"/>
  <c r="D139" i="2"/>
  <c r="H138" i="2"/>
  <c r="G138" i="2"/>
  <c r="F138" i="2"/>
  <c r="E138" i="2"/>
  <c r="D138" i="2"/>
  <c r="H137" i="2"/>
  <c r="G137" i="2"/>
  <c r="F137" i="2"/>
  <c r="E137" i="2"/>
  <c r="D137" i="2"/>
  <c r="H136" i="2"/>
  <c r="G136" i="2"/>
  <c r="F136" i="2"/>
  <c r="E136" i="2"/>
  <c r="D136" i="2"/>
  <c r="H135" i="2"/>
  <c r="G135" i="2"/>
  <c r="F135" i="2"/>
  <c r="E135" i="2"/>
  <c r="D135" i="2"/>
  <c r="H134" i="2"/>
  <c r="G134" i="2"/>
  <c r="F134" i="2"/>
  <c r="E134" i="2"/>
  <c r="D134" i="2"/>
  <c r="H133" i="2"/>
  <c r="G133" i="2"/>
  <c r="F133" i="2"/>
  <c r="E133" i="2"/>
  <c r="D133" i="2"/>
  <c r="H132" i="2"/>
  <c r="G132" i="2"/>
  <c r="F132" i="2"/>
  <c r="E132" i="2"/>
  <c r="D132" i="2"/>
  <c r="H131" i="2"/>
  <c r="G131" i="2"/>
  <c r="F131" i="2"/>
  <c r="E131" i="2"/>
  <c r="D131" i="2"/>
  <c r="H130" i="2"/>
  <c r="G130" i="2"/>
  <c r="F130" i="2"/>
  <c r="E130" i="2"/>
  <c r="D130" i="2"/>
  <c r="H129" i="2"/>
  <c r="G129" i="2"/>
  <c r="F129" i="2"/>
  <c r="E129" i="2"/>
  <c r="D129" i="2"/>
  <c r="H128" i="2"/>
  <c r="G128" i="2"/>
  <c r="F128" i="2"/>
  <c r="E128" i="2"/>
  <c r="D128" i="2"/>
  <c r="H127" i="2"/>
  <c r="G127" i="2"/>
  <c r="F127" i="2"/>
  <c r="E127" i="2"/>
  <c r="D127" i="2"/>
  <c r="H126" i="2"/>
  <c r="G126" i="2"/>
  <c r="F126" i="2"/>
  <c r="E126" i="2"/>
  <c r="D126" i="2"/>
  <c r="H125" i="2"/>
  <c r="G125" i="2"/>
  <c r="F125" i="2"/>
  <c r="E125" i="2"/>
  <c r="D125" i="2"/>
  <c r="H124" i="2"/>
  <c r="G124" i="2"/>
  <c r="F124" i="2"/>
  <c r="E124" i="2"/>
  <c r="D124" i="2"/>
  <c r="H123" i="2"/>
  <c r="G123" i="2"/>
  <c r="F123" i="2"/>
  <c r="E123" i="2"/>
  <c r="D123" i="2"/>
  <c r="H122" i="2"/>
  <c r="G122" i="2"/>
  <c r="F122" i="2"/>
  <c r="E122" i="2"/>
  <c r="D122" i="2"/>
  <c r="H121" i="2"/>
  <c r="G121" i="2"/>
  <c r="F121" i="2"/>
  <c r="E121" i="2"/>
  <c r="D121" i="2"/>
  <c r="H120" i="2"/>
  <c r="G120" i="2"/>
  <c r="F120" i="2"/>
  <c r="E120" i="2"/>
  <c r="D120" i="2"/>
  <c r="H119" i="2"/>
  <c r="G119" i="2"/>
  <c r="F119" i="2"/>
  <c r="E119" i="2"/>
  <c r="D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D116" i="2"/>
  <c r="H115" i="2"/>
  <c r="G115" i="2"/>
  <c r="F115" i="2"/>
  <c r="E115" i="2"/>
  <c r="D115" i="2"/>
  <c r="H114" i="2"/>
  <c r="G114" i="2"/>
  <c r="F114" i="2"/>
  <c r="E114" i="2"/>
  <c r="D114" i="2"/>
  <c r="H113" i="2"/>
  <c r="G113" i="2"/>
  <c r="F113" i="2"/>
  <c r="E113" i="2"/>
  <c r="D113" i="2"/>
  <c r="H112" i="2"/>
  <c r="G112" i="2"/>
  <c r="F112" i="2"/>
  <c r="E112" i="2"/>
  <c r="D112" i="2"/>
  <c r="H111" i="2"/>
  <c r="G111" i="2"/>
  <c r="F111" i="2"/>
  <c r="E111" i="2"/>
  <c r="D111" i="2"/>
  <c r="H110" i="2"/>
  <c r="G110" i="2"/>
  <c r="F110" i="2"/>
  <c r="E110" i="2"/>
  <c r="D110" i="2"/>
  <c r="H109" i="2"/>
  <c r="G109" i="2"/>
  <c r="F109" i="2"/>
  <c r="E109" i="2"/>
  <c r="D109" i="2"/>
  <c r="H108" i="2"/>
  <c r="G108" i="2"/>
  <c r="F108" i="2"/>
  <c r="E108" i="2"/>
  <c r="D108" i="2"/>
  <c r="H107" i="2"/>
  <c r="G107" i="2"/>
  <c r="F107" i="2"/>
  <c r="E107" i="2"/>
  <c r="D107" i="2"/>
  <c r="H106" i="2"/>
  <c r="G106" i="2"/>
  <c r="F106" i="2"/>
  <c r="E106" i="2"/>
  <c r="D106" i="2"/>
  <c r="H105" i="2"/>
  <c r="G105" i="2"/>
  <c r="F105" i="2"/>
  <c r="E105" i="2"/>
  <c r="D105" i="2"/>
  <c r="H104" i="2"/>
  <c r="G104" i="2"/>
  <c r="F104" i="2"/>
  <c r="E104" i="2"/>
  <c r="D104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D87" i="2"/>
  <c r="H96" i="2"/>
  <c r="G96" i="2"/>
  <c r="F96" i="2"/>
  <c r="E96" i="2"/>
  <c r="D96" i="2"/>
  <c r="H95" i="2"/>
  <c r="G95" i="2"/>
  <c r="F95" i="2"/>
  <c r="E95" i="2"/>
  <c r="D95" i="2"/>
  <c r="H94" i="2"/>
  <c r="G94" i="2"/>
  <c r="F94" i="2"/>
  <c r="E94" i="2"/>
  <c r="D94" i="2"/>
  <c r="H93" i="2"/>
  <c r="G93" i="2"/>
  <c r="F93" i="2"/>
  <c r="E93" i="2"/>
  <c r="D93" i="2"/>
  <c r="H92" i="2"/>
  <c r="G92" i="2"/>
  <c r="F92" i="2"/>
  <c r="E92" i="2"/>
  <c r="D92" i="2"/>
  <c r="H91" i="2"/>
  <c r="G91" i="2"/>
  <c r="F91" i="2"/>
  <c r="E91" i="2"/>
  <c r="D91" i="2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H77" i="2"/>
  <c r="F77" i="2"/>
  <c r="E77" i="2"/>
  <c r="H86" i="2"/>
  <c r="G86" i="2"/>
  <c r="F86" i="2"/>
  <c r="E86" i="2"/>
  <c r="H85" i="2"/>
  <c r="G85" i="2"/>
  <c r="F85" i="2"/>
  <c r="E85" i="2"/>
  <c r="D85" i="2"/>
  <c r="E84" i="2"/>
  <c r="H84" i="2"/>
  <c r="G84" i="2"/>
  <c r="F84" i="2"/>
  <c r="D84" i="2"/>
  <c r="H76" i="2"/>
  <c r="F76" i="2"/>
  <c r="E76" i="2"/>
  <c r="D76" i="2"/>
  <c r="D63" i="2"/>
  <c r="D62" i="2"/>
  <c r="D49" i="2"/>
  <c r="H73" i="2"/>
  <c r="G73" i="2"/>
  <c r="F73" i="2"/>
  <c r="E73" i="2"/>
  <c r="D73" i="2"/>
  <c r="H72" i="2"/>
  <c r="G72" i="2"/>
  <c r="F72" i="2"/>
  <c r="E72" i="2"/>
  <c r="D72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5" i="2"/>
  <c r="G65" i="2"/>
  <c r="F65" i="2"/>
  <c r="E65" i="2"/>
  <c r="D65" i="2"/>
  <c r="H63" i="2"/>
  <c r="G63" i="2"/>
  <c r="F63" i="2"/>
  <c r="E63" i="2"/>
  <c r="H62" i="2"/>
  <c r="G62" i="2"/>
  <c r="F62" i="2"/>
  <c r="E62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9" i="2"/>
  <c r="G49" i="2"/>
  <c r="F49" i="2"/>
  <c r="E49" i="2"/>
  <c r="D19" i="20" l="1"/>
  <c r="D19" i="21"/>
  <c r="D19" i="22"/>
  <c r="D19" i="19"/>
  <c r="D19" i="18"/>
  <c r="D19" i="15"/>
  <c r="D19" i="14"/>
  <c r="D19" i="13"/>
  <c r="D19" i="8"/>
  <c r="D19" i="4"/>
  <c r="D19" i="5"/>
  <c r="G6" i="2"/>
  <c r="E145" i="2"/>
  <c r="H5" i="2"/>
  <c r="E5" i="2"/>
  <c r="F5" i="2"/>
  <c r="G5" i="2"/>
  <c r="H6" i="2"/>
  <c r="E6" i="2"/>
  <c r="E4" i="2"/>
  <c r="F6" i="2"/>
  <c r="E297" i="2"/>
  <c r="D10" i="2"/>
  <c r="H7" i="2"/>
  <c r="G8" i="2"/>
  <c r="F9" i="2"/>
  <c r="E12" i="2"/>
  <c r="H13" i="2"/>
  <c r="G14" i="2"/>
  <c r="F15" i="2"/>
  <c r="E16" i="2"/>
  <c r="H17" i="2"/>
  <c r="H336" i="2"/>
  <c r="H350" i="2"/>
  <c r="H365" i="2"/>
  <c r="D11" i="2"/>
  <c r="F4" i="2"/>
  <c r="G9" i="2"/>
  <c r="E13" i="2"/>
  <c r="H14" i="2"/>
  <c r="F16" i="2"/>
  <c r="E8" i="2"/>
  <c r="G12" i="2"/>
  <c r="E14" i="2"/>
  <c r="G16" i="2"/>
  <c r="E7" i="2"/>
  <c r="H8" i="2"/>
  <c r="F12" i="2"/>
  <c r="G15" i="2"/>
  <c r="E17" i="2"/>
  <c r="G4" i="2"/>
  <c r="F7" i="2"/>
  <c r="H9" i="2"/>
  <c r="F13" i="2"/>
  <c r="H15" i="2"/>
  <c r="F17" i="2"/>
  <c r="H4" i="2"/>
  <c r="G7" i="2"/>
  <c r="F8" i="2"/>
  <c r="E9" i="2"/>
  <c r="H12" i="2"/>
  <c r="G13" i="2"/>
  <c r="F14" i="2"/>
  <c r="E15" i="2"/>
  <c r="H16" i="2"/>
  <c r="G17" i="2"/>
  <c r="G376" i="2"/>
  <c r="F383" i="2"/>
  <c r="H361" i="2"/>
  <c r="F369" i="2"/>
  <c r="H383" i="2"/>
  <c r="F376" i="2"/>
  <c r="F388" i="2"/>
  <c r="G388" i="2"/>
  <c r="H388" i="2"/>
  <c r="E388" i="2"/>
  <c r="G383" i="2"/>
  <c r="E383" i="2"/>
  <c r="D379" i="2"/>
  <c r="H376" i="2"/>
  <c r="E376" i="2"/>
  <c r="H369" i="2"/>
  <c r="F350" i="2"/>
  <c r="F365" i="2"/>
  <c r="G369" i="2"/>
  <c r="G372" i="2"/>
  <c r="H372" i="2"/>
  <c r="E372" i="2"/>
  <c r="F372" i="2"/>
  <c r="E369" i="2"/>
  <c r="E365" i="2"/>
  <c r="G365" i="2"/>
  <c r="G361" i="2"/>
  <c r="E361" i="2"/>
  <c r="F361" i="2"/>
  <c r="F346" i="2"/>
  <c r="G357" i="2"/>
  <c r="E357" i="2"/>
  <c r="H357" i="2"/>
  <c r="F357" i="2"/>
  <c r="G350" i="2"/>
  <c r="E350" i="2"/>
  <c r="H342" i="2"/>
  <c r="E346" i="2"/>
  <c r="G346" i="2"/>
  <c r="F342" i="2"/>
  <c r="E342" i="2"/>
  <c r="G342" i="2"/>
  <c r="E336" i="2"/>
  <c r="F336" i="2"/>
  <c r="G336" i="2"/>
  <c r="F322" i="2"/>
  <c r="H332" i="2"/>
  <c r="F332" i="2"/>
  <c r="G332" i="2"/>
  <c r="E332" i="2"/>
  <c r="H326" i="2"/>
  <c r="F326" i="2"/>
  <c r="G326" i="2"/>
  <c r="E326" i="2"/>
  <c r="H305" i="2"/>
  <c r="G322" i="2"/>
  <c r="H322" i="2"/>
  <c r="E322" i="2"/>
  <c r="H252" i="2"/>
  <c r="H260" i="2"/>
  <c r="H275" i="2"/>
  <c r="F291" i="2"/>
  <c r="H313" i="2"/>
  <c r="G317" i="2"/>
  <c r="H317" i="2"/>
  <c r="E317" i="2"/>
  <c r="F317" i="2"/>
  <c r="F313" i="2"/>
  <c r="G313" i="2"/>
  <c r="E313" i="2"/>
  <c r="G305" i="2"/>
  <c r="F305" i="2"/>
  <c r="E305" i="2"/>
  <c r="H267" i="2"/>
  <c r="H283" i="2"/>
  <c r="G291" i="2"/>
  <c r="H291" i="2"/>
  <c r="E291" i="2"/>
  <c r="F283" i="2"/>
  <c r="G283" i="2"/>
  <c r="E283" i="2"/>
  <c r="F275" i="2"/>
  <c r="G275" i="2"/>
  <c r="E275" i="2"/>
  <c r="F267" i="2"/>
  <c r="G267" i="2"/>
  <c r="E267" i="2"/>
  <c r="G260" i="2"/>
  <c r="E260" i="2"/>
  <c r="F260" i="2"/>
  <c r="H247" i="2"/>
  <c r="G247" i="2"/>
  <c r="G252" i="2"/>
  <c r="E252" i="2"/>
  <c r="F252" i="2"/>
  <c r="F241" i="2"/>
  <c r="H216" i="2"/>
  <c r="F247" i="2"/>
  <c r="E247" i="2"/>
  <c r="G241" i="2"/>
  <c r="H241" i="2"/>
  <c r="E241" i="2"/>
  <c r="E216" i="2"/>
  <c r="H233" i="2"/>
  <c r="F233" i="2"/>
  <c r="G233" i="2"/>
  <c r="E233" i="2"/>
  <c r="G225" i="2"/>
  <c r="H225" i="2"/>
  <c r="F225" i="2"/>
  <c r="E225" i="2"/>
  <c r="G216" i="2"/>
  <c r="F216" i="2"/>
  <c r="G207" i="2"/>
  <c r="H207" i="2"/>
  <c r="F207" i="2"/>
  <c r="E207" i="2"/>
  <c r="H196" i="2"/>
  <c r="F196" i="2"/>
  <c r="G196" i="2"/>
  <c r="E196" i="2"/>
  <c r="G183" i="2"/>
  <c r="H183" i="2"/>
  <c r="F183" i="2"/>
  <c r="E183" i="2"/>
  <c r="F177" i="2"/>
  <c r="E177" i="2"/>
  <c r="G177" i="2"/>
  <c r="H177" i="2"/>
  <c r="D27" i="2"/>
  <c r="D26" i="2"/>
  <c r="D25" i="2"/>
  <c r="D24" i="2"/>
  <c r="D23" i="2"/>
  <c r="D22" i="2"/>
  <c r="D21" i="2"/>
  <c r="F28" i="2"/>
  <c r="E28" i="2"/>
  <c r="D20" i="2"/>
  <c r="G28" i="2"/>
  <c r="H28" i="2"/>
  <c r="D19" i="2"/>
  <c r="D3" i="2"/>
  <c r="F151" i="2"/>
  <c r="H75" i="2"/>
  <c r="F158" i="2"/>
  <c r="G172" i="2"/>
  <c r="E172" i="2"/>
  <c r="H172" i="2"/>
  <c r="F172" i="2"/>
  <c r="E158" i="2"/>
  <c r="F145" i="2"/>
  <c r="H145" i="2"/>
  <c r="G158" i="2"/>
  <c r="H158" i="2"/>
  <c r="G145" i="2"/>
  <c r="E151" i="2"/>
  <c r="G151" i="2"/>
  <c r="H151" i="2"/>
  <c r="F75" i="2"/>
  <c r="G75" i="2"/>
  <c r="E75" i="2"/>
  <c r="F61" i="2"/>
  <c r="H61" i="2"/>
  <c r="G61" i="2"/>
  <c r="E61" i="2"/>
  <c r="D5" i="2" l="1"/>
  <c r="D6" i="2"/>
  <c r="D376" i="2"/>
  <c r="D12" i="2"/>
  <c r="D8" i="2"/>
  <c r="G18" i="2"/>
  <c r="D15" i="2"/>
  <c r="D16" i="2"/>
  <c r="F18" i="2"/>
  <c r="D9" i="2"/>
  <c r="D4" i="2"/>
  <c r="D14" i="2"/>
  <c r="H18" i="2"/>
  <c r="D17" i="2"/>
  <c r="D7" i="2"/>
  <c r="D13" i="2"/>
  <c r="E18" i="2"/>
  <c r="D361" i="2"/>
  <c r="D372" i="2"/>
  <c r="D388" i="2"/>
  <c r="D383" i="2"/>
  <c r="D365" i="2"/>
  <c r="D369" i="2"/>
  <c r="D350" i="2"/>
  <c r="D357" i="2"/>
  <c r="D342" i="2"/>
  <c r="D346" i="2"/>
  <c r="D336" i="2"/>
  <c r="D332" i="2"/>
  <c r="D326" i="2"/>
  <c r="D322" i="2"/>
  <c r="D297" i="2"/>
  <c r="D313" i="2"/>
  <c r="D317" i="2"/>
  <c r="D305" i="2"/>
  <c r="D291" i="2"/>
  <c r="D283" i="2"/>
  <c r="D275" i="2"/>
  <c r="D267" i="2"/>
  <c r="D260" i="2"/>
  <c r="D252" i="2"/>
  <c r="D225" i="2"/>
  <c r="D241" i="2"/>
  <c r="D247" i="2"/>
  <c r="D216" i="2"/>
  <c r="D233" i="2"/>
  <c r="D207" i="2"/>
  <c r="D196" i="2"/>
  <c r="D183" i="2"/>
  <c r="D75" i="2"/>
  <c r="D177" i="2"/>
  <c r="D28" i="2"/>
  <c r="D145" i="2"/>
  <c r="D172" i="2"/>
  <c r="D158" i="2"/>
  <c r="D151" i="2"/>
  <c r="D61" i="2"/>
  <c r="D18" i="2" l="1"/>
</calcChain>
</file>

<file path=xl/sharedStrings.xml><?xml version="1.0" encoding="utf-8"?>
<sst xmlns="http://schemas.openxmlformats.org/spreadsheetml/2006/main" count="12566" uniqueCount="162">
  <si>
    <t>DIRECTION</t>
  </si>
  <si>
    <t>X940</t>
  </si>
  <si>
    <t>X943</t>
  </si>
  <si>
    <t>X944</t>
  </si>
  <si>
    <t>COUNT</t>
  </si>
  <si>
    <t>Pas  de  domaine</t>
  </si>
  <si>
    <t>P1</t>
  </si>
  <si>
    <t>Contrat,  consultation</t>
  </si>
  <si>
    <t>Individuelle</t>
  </si>
  <si>
    <t>E1</t>
  </si>
  <si>
    <t>Incendie  risques  simples</t>
  </si>
  <si>
    <t>RC  du  particulier</t>
  </si>
  <si>
    <t>Auto</t>
  </si>
  <si>
    <t>Accidents  du  travail  et  assurances  collectives</t>
  </si>
  <si>
    <t>RC  autre  que  particuliers</t>
  </si>
  <si>
    <t>Assistance</t>
  </si>
  <si>
    <t>Multi-domaine</t>
  </si>
  <si>
    <t>Contrat,  nouvelle  affaire</t>
  </si>
  <si>
    <t>Vie  et  placements</t>
  </si>
  <si>
    <t>Placement  et  Branches  23  et  26</t>
  </si>
  <si>
    <t>Contrat,  avenant</t>
  </si>
  <si>
    <t>M0104MOD</t>
  </si>
  <si>
    <t>Contrat,  participation  bénéficiaire</t>
  </si>
  <si>
    <t>M0115</t>
  </si>
  <si>
    <t>Contrat,  nouvelle  affaire  recommencée</t>
  </si>
  <si>
    <t>Sinistre,  ouverture  administrative</t>
  </si>
  <si>
    <t>Sinistre,  accusé  de  réception</t>
  </si>
  <si>
    <t>M0205</t>
  </si>
  <si>
    <t>Sinistre,  clôture  du  dossier</t>
  </si>
  <si>
    <t>M0206</t>
  </si>
  <si>
    <t>Sinistre,  MSB  (  origine  Compagnie  )</t>
  </si>
  <si>
    <t>M0207</t>
  </si>
  <si>
    <t>Quittance,  BRB</t>
  </si>
  <si>
    <t>Quittance,  envoi  type  2</t>
  </si>
  <si>
    <t>Protection  juridique</t>
  </si>
  <si>
    <t>Demande,  modification  des  renseignements  client</t>
  </si>
  <si>
    <t>Récapitulation,  Participation  bénéficiaire</t>
  </si>
  <si>
    <t>BrokerToCy</t>
  </si>
  <si>
    <t>Contrat,  MPB  origine  producteur</t>
  </si>
  <si>
    <t>M0123</t>
  </si>
  <si>
    <t>M0202</t>
  </si>
  <si>
    <t>Hospitalisation  et  soins  de  santé</t>
  </si>
  <si>
    <t>Incendie  risques  spéciaux</t>
  </si>
  <si>
    <t>Divers</t>
  </si>
  <si>
    <t>Sinistre,  MSB  (  origine  producteur  )</t>
  </si>
  <si>
    <t>M0203</t>
  </si>
  <si>
    <t>Responsabilité  Objective  et  immeuble</t>
  </si>
  <si>
    <t>Quittance,  DRQ</t>
  </si>
  <si>
    <t>Demande,  liste  de  polices</t>
  </si>
  <si>
    <t>Objet  Technique,  document  annexé</t>
  </si>
  <si>
    <t>M9730</t>
  </si>
  <si>
    <t>CyToBroker</t>
  </si>
  <si>
    <t>M0101</t>
  </si>
  <si>
    <t>Transport  &amp;  marine</t>
  </si>
  <si>
    <t>Voyage</t>
  </si>
  <si>
    <t>M0103</t>
  </si>
  <si>
    <t>M0104</t>
  </si>
  <si>
    <t>M0104ANN</t>
  </si>
  <si>
    <t>M0104RES</t>
  </si>
  <si>
    <t>Contrat,  modification  administrative</t>
  </si>
  <si>
    <t>M0105</t>
  </si>
  <si>
    <t>Contrat,  image  de  police  (relevé  de  portefeuille)</t>
  </si>
  <si>
    <t>M0114</t>
  </si>
  <si>
    <t>Contrat,  péréquation</t>
  </si>
  <si>
    <t>M0116</t>
  </si>
  <si>
    <t>Contrat,  projet</t>
  </si>
  <si>
    <t>Contrat,  versement  libre</t>
  </si>
  <si>
    <t>M0122</t>
  </si>
  <si>
    <t>Sinistre,  avis  de  règlement</t>
  </si>
  <si>
    <t>M0204</t>
  </si>
  <si>
    <t>Sinistre,  désignation  expert</t>
  </si>
  <si>
    <t>M0210</t>
  </si>
  <si>
    <t>Sinistre,  PV  d'expertise  (origine  compagnie  )</t>
  </si>
  <si>
    <t>M0211</t>
  </si>
  <si>
    <t>Quittance,  envoi  type  1</t>
  </si>
  <si>
    <t>Quittance,  avis  de  retard  de  payement</t>
  </si>
  <si>
    <t>Récapitulation,  Péréquation</t>
  </si>
  <si>
    <t>Récapitulation,  totaux  de  contrôle  fichier(s)  PRENOTs</t>
  </si>
  <si>
    <t>Récapitulation,  totaux  de  contrôle  fichier(s)  CURRAC</t>
  </si>
  <si>
    <t>Extrait  de  compte,  envoi</t>
  </si>
  <si>
    <t>Données  intervenant,  mise  à  jour</t>
  </si>
  <si>
    <t>OBJET-ACTION</t>
  </si>
  <si>
    <t>DOMAIN</t>
  </si>
  <si>
    <t>MCI</t>
  </si>
  <si>
    <t>Version</t>
  </si>
  <si>
    <t>Total</t>
  </si>
  <si>
    <t>FromBroker</t>
  </si>
  <si>
    <t>FromCie</t>
  </si>
  <si>
    <t>All</t>
  </si>
  <si>
    <t>Message</t>
  </si>
  <si>
    <t>X912</t>
  </si>
  <si>
    <t>Release</t>
  </si>
  <si>
    <t>Checksums</t>
  </si>
  <si>
    <t>M0104...</t>
  </si>
  <si>
    <t>M0104REM</t>
  </si>
  <si>
    <t>M0104REX</t>
  </si>
  <si>
    <t>M0104SUS</t>
  </si>
  <si>
    <t>M0104TFT</t>
  </si>
  <si>
    <t>M0104TFTR</t>
  </si>
  <si>
    <t>M0109</t>
  </si>
  <si>
    <t>1xx</t>
  </si>
  <si>
    <t>2xx</t>
  </si>
  <si>
    <t>3xx</t>
  </si>
  <si>
    <t>4xx</t>
  </si>
  <si>
    <t>5xx</t>
  </si>
  <si>
    <t>6xx</t>
  </si>
  <si>
    <t>7xx</t>
  </si>
  <si>
    <t>91xx</t>
  </si>
  <si>
    <t>97xx</t>
  </si>
  <si>
    <t>M0118</t>
  </si>
  <si>
    <t>M0119</t>
  </si>
  <si>
    <t>M0121</t>
  </si>
  <si>
    <t>M0124</t>
  </si>
  <si>
    <t>M0126</t>
  </si>
  <si>
    <t>M0140</t>
  </si>
  <si>
    <t>M0214</t>
  </si>
  <si>
    <t>M0302</t>
  </si>
  <si>
    <t>M0303</t>
  </si>
  <si>
    <t>M0304</t>
  </si>
  <si>
    <t>M0305</t>
  </si>
  <si>
    <t>M0306</t>
  </si>
  <si>
    <t>M0307</t>
  </si>
  <si>
    <t>M0401</t>
  </si>
  <si>
    <t>M0410</t>
  </si>
  <si>
    <t>M0601</t>
  </si>
  <si>
    <t>M0602</t>
  </si>
  <si>
    <t>M0603</t>
  </si>
  <si>
    <t>M0604</t>
  </si>
  <si>
    <t>M0701</t>
  </si>
  <si>
    <t>M9103</t>
  </si>
  <si>
    <t>M9120</t>
  </si>
  <si>
    <t>older</t>
  </si>
  <si>
    <t>Information</t>
  </si>
  <si>
    <t>Date</t>
  </si>
  <si>
    <t>Comments</t>
  </si>
  <si>
    <t>Reception of the original file</t>
  </si>
  <si>
    <t>Addition of this ReadMe sheet</t>
  </si>
  <si>
    <t>Added a formula in column K of sheet 2012Figures : isolating the object-code from the object-action-code as seen in column C</t>
  </si>
  <si>
    <t xml:space="preserve">Added the Totals sheet : </t>
  </si>
  <si>
    <t>I first regrouped for each object-action-code the distinct possible MCI versions</t>
  </si>
  <si>
    <t>I then added the release such MCI belongs to</t>
  </si>
  <si>
    <t>I then added the global totals per release to the beginning of this Totals sheet</t>
  </si>
  <si>
    <t>Please note not all summations add up correctly (checksums) because of some errors on the input side...</t>
  </si>
  <si>
    <t>Line 108 of sheet 2012Figures is such an error coming from the inputside: there is a "1" where there should be a blanc or an existing MCI indicator...</t>
  </si>
  <si>
    <t>Domain</t>
  </si>
  <si>
    <t>Vie et placements</t>
  </si>
  <si>
    <t>faulty</t>
  </si>
  <si>
    <t>Pas de domaine</t>
  </si>
  <si>
    <t>Incendie risques imples</t>
  </si>
  <si>
    <t>RC du particulier</t>
  </si>
  <si>
    <t>Accidents du travail et assurances collectives</t>
  </si>
  <si>
    <t>RC autres que particuliers</t>
  </si>
  <si>
    <t>Responsabilité objective et immeuble</t>
  </si>
  <si>
    <t>Protection juridique</t>
  </si>
  <si>
    <t>Hospitalisation et soins de santé</t>
  </si>
  <si>
    <t>Incendie risques spéciaux</t>
  </si>
  <si>
    <t>Transport &amp; marine</t>
  </si>
  <si>
    <t>Prêt</t>
  </si>
  <si>
    <t>Placement et branche 23 et 26</t>
  </si>
  <si>
    <t>(obsolete since 01/01/2010)</t>
  </si>
  <si>
    <t>Added one sheet per domain, plus a "domains" bloc in the "Totals" sheet.</t>
  </si>
  <si>
    <t>and adapted the report so that even the input-side errors get cumulated correctly...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</si>
</sst>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Border="1" applyAlignment="1">
      <alignment horizontal="center"/>
    </xf>
    <xf numFmtId="0" fontId="1" fillId="2" borderId="1" xfId="1" applyFont="1" applyBorder="1"/>
    <xf numFmtId="0" fontId="1" fillId="2" borderId="1" xfId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3" fontId="0" fillId="3" borderId="0" xfId="0" applyNumberFormat="1" applyFill="1"/>
    <xf numFmtId="3" fontId="0" fillId="0" borderId="0" xfId="0" applyNumberFormat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/>
    <xf numFmtId="3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left"/>
    </xf>
    <xf numFmtId="0" fontId="0" fillId="4" borderId="0" xfId="0" applyFont="1" applyFill="1" applyAlignment="1">
      <alignment horizontal="center"/>
    </xf>
    <xf numFmtId="3" fontId="0" fillId="4" borderId="0" xfId="0" applyNumberFormat="1" applyFont="1" applyFill="1"/>
    <xf numFmtId="14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" xfId="1" applyFont="1" applyBorder="1" applyAlignment="1">
      <alignment horizontal="center"/>
    </xf>
    <xf numFmtId="0" fontId="0" fillId="4" borderId="0" xfId="0" applyFill="1" applyAlignment="1">
      <alignment horizontal="right"/>
    </xf>
    <xf numFmtId="0" fontId="3" fillId="0" borderId="0" xfId="0" applyFont="1" applyAlignment="1">
      <alignment horizontal="right"/>
    </xf>
    <xf numFmtId="3" fontId="3" fillId="3" borderId="0" xfId="0" applyNumberFormat="1" applyFont="1" applyFill="1"/>
    <xf numFmtId="0" fontId="4" fillId="3" borderId="4" xfId="0" applyFont="1" applyFill="1" applyBorder="1"/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0" fillId="3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3" fontId="4" fillId="3" borderId="5" xfId="0" applyNumberFormat="1" applyFont="1" applyFill="1" applyBorder="1"/>
    <xf numFmtId="0" fontId="4" fillId="3" borderId="6" xfId="0" applyFont="1" applyFill="1" applyBorder="1"/>
    <xf numFmtId="0" fontId="5" fillId="4" borderId="0" xfId="0" quotePrefix="1" applyFont="1" applyFill="1" applyAlignment="1">
      <alignment horizontal="right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3" fontId="5" fillId="4" borderId="0" xfId="0" applyNumberFormat="1" applyFont="1" applyFill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13.7109375" customWidth="1"/>
    <col min="2" max="2" width="10.140625" customWidth="1"/>
  </cols>
  <sheetData>
    <row r="1" spans="1:4" x14ac:dyDescent="0.25">
      <c r="A1" t="s">
        <v>132</v>
      </c>
    </row>
    <row r="2" spans="1:4" x14ac:dyDescent="0.25">
      <c r="A2" t="s">
        <v>133</v>
      </c>
      <c r="B2" s="25" t="s">
        <v>134</v>
      </c>
    </row>
    <row r="3" spans="1:4" x14ac:dyDescent="0.25">
      <c r="A3" s="25">
        <v>41339</v>
      </c>
      <c r="B3" t="s">
        <v>135</v>
      </c>
    </row>
    <row r="4" spans="1:4" x14ac:dyDescent="0.25">
      <c r="A4" s="25">
        <v>41340</v>
      </c>
      <c r="B4" t="s">
        <v>137</v>
      </c>
    </row>
    <row r="5" spans="1:4" x14ac:dyDescent="0.25">
      <c r="A5" s="25">
        <v>41340</v>
      </c>
      <c r="B5" t="s">
        <v>138</v>
      </c>
    </row>
    <row r="6" spans="1:4" x14ac:dyDescent="0.25">
      <c r="A6" s="25"/>
      <c r="C6" t="s">
        <v>139</v>
      </c>
    </row>
    <row r="7" spans="1:4" x14ac:dyDescent="0.25">
      <c r="A7" s="25"/>
      <c r="C7" t="s">
        <v>140</v>
      </c>
    </row>
    <row r="8" spans="1:4" x14ac:dyDescent="0.25">
      <c r="A8" s="25"/>
      <c r="C8" t="s">
        <v>141</v>
      </c>
    </row>
    <row r="9" spans="1:4" x14ac:dyDescent="0.25">
      <c r="A9" s="25"/>
      <c r="C9" t="s">
        <v>142</v>
      </c>
    </row>
    <row r="10" spans="1:4" x14ac:dyDescent="0.25">
      <c r="A10" s="25"/>
      <c r="D10" t="s">
        <v>143</v>
      </c>
    </row>
    <row r="11" spans="1:4" x14ac:dyDescent="0.25">
      <c r="A11" s="25">
        <v>41344</v>
      </c>
      <c r="B11" t="s">
        <v>136</v>
      </c>
    </row>
    <row r="12" spans="1:4" x14ac:dyDescent="0.25">
      <c r="A12" s="25">
        <v>41669</v>
      </c>
      <c r="B12" t="s">
        <v>160</v>
      </c>
    </row>
    <row r="13" spans="1:4" x14ac:dyDescent="0.25">
      <c r="C13" t="s">
        <v>161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6</v>
      </c>
      <c r="C1" s="20" t="s">
        <v>150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38111</v>
      </c>
      <c r="E4" s="15">
        <f>SUMIFS('2012Figures'!J:J,'2012Figures'!B:B,"BrokerToCy",'2012Figures'!G:G,"E1",'2012Figures'!E:E,$B$1)</f>
        <v>127</v>
      </c>
      <c r="F4" s="15">
        <f>SUMIFS('2012Figures'!J:J,'2012Figures'!B:B,"BrokerToCy",'2012Figures'!G:G,"P1",'2012Figures'!E:E,$B$1)</f>
        <v>17330</v>
      </c>
      <c r="G4" s="15">
        <f>SUMIFS('2012Figures'!J:J,'2012Figures'!B:B,"CyToBroker",'2012Figures'!G:G,"E1",'2012Figures'!E:E,$B$1)</f>
        <v>20654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149</v>
      </c>
      <c r="E14" s="24">
        <f t="shared" si="1"/>
        <v>123</v>
      </c>
      <c r="F14" s="24">
        <f t="shared" si="1"/>
        <v>0</v>
      </c>
      <c r="G14" s="24">
        <f t="shared" si="1"/>
        <v>26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37962</v>
      </c>
      <c r="E18" s="24">
        <f t="shared" si="1"/>
        <v>4</v>
      </c>
      <c r="F18" s="24">
        <f t="shared" si="1"/>
        <v>17330</v>
      </c>
      <c r="G18" s="24">
        <f t="shared" si="1"/>
        <v>20628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38111</v>
      </c>
      <c r="E19" s="39">
        <f>SUM(E5:E18)</f>
        <v>127</v>
      </c>
      <c r="F19" s="39">
        <f t="shared" ref="F19:H19" si="3">SUM(F5:F18)</f>
        <v>17330</v>
      </c>
      <c r="G19" s="39">
        <f t="shared" si="3"/>
        <v>20654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20650</v>
      </c>
      <c r="E20" s="12">
        <f>SUMIFS('2012Figures'!J:J,'2012Figures'!B:B,"BrokerToCy",'2012Figures'!G:G,"E1",'2012Figures'!K:K,1,'2012Figures'!E:E,$B$1)</f>
        <v>4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20646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17453</v>
      </c>
      <c r="E21" s="12">
        <f>SUMIFS('2012Figures'!J:J,'2012Figures'!B:B,"BrokerToCy",'2012Figures'!G:G,"E1",'2012Figures'!K:K,2,'2012Figures'!E:E,$B$1)</f>
        <v>123</v>
      </c>
      <c r="F21" s="12">
        <f>SUMIFS('2012Figures'!J:J,'2012Figures'!B:B,"BrokerToCy",'2012Figures'!G:G,"P1",'2012Figures'!K:K,2,'2012Figures'!E:E,$B$1)</f>
        <v>17330</v>
      </c>
      <c r="G21" s="12">
        <f>SUMIFS('2012Figures'!J:J,'2012Figures'!B:B,"CyToBroker",'2012Figures'!G:G,"E1",'2012Figures'!K:K,2,'2012Figures'!E:E,$B$1)</f>
        <v>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8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8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38111</v>
      </c>
      <c r="E29" s="39">
        <f>SUM(E20:E28)</f>
        <v>127</v>
      </c>
      <c r="F29" s="39">
        <f t="shared" ref="F29:H29" si="4">SUM(F20:F28)</f>
        <v>17330</v>
      </c>
      <c r="G29" s="39">
        <f t="shared" si="4"/>
        <v>20654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7460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7460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26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26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7434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7434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7460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7460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2852</v>
      </c>
      <c r="E43" s="15">
        <f>SUMIFS('2012Figures'!J:J,'2012Figures'!C:C,A43,'2012Figures'!B:B,"BrokerToCy",'2012Figures'!G:G,"E1",'2012Figures'!E:E,$B$1)</f>
        <v>1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2851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2852</v>
      </c>
      <c r="E55" s="12">
        <f>SUMIFS('2012Figures'!J:J,'2012Figures'!C:C,A55,'2012Figures'!I:I,"",'2012Figures'!B:B,"BrokerToCy",'2012Figures'!G:G,"E1",'2012Figures'!E:E,$B$1)</f>
        <v>1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2851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2852</v>
      </c>
      <c r="E56" s="39">
        <f t="shared" ref="E56:H56" si="6">SUM(E44:E55)</f>
        <v>1</v>
      </c>
      <c r="F56" s="39">
        <f t="shared" si="6"/>
        <v>0</v>
      </c>
      <c r="G56" s="39">
        <f t="shared" si="6"/>
        <v>2851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5772</v>
      </c>
      <c r="E57" s="15">
        <f>SUMIFS('2012Figures'!J:J,'2012Figures'!C:C,A57,'2012Figures'!B:B,"BrokerToCy",'2012Figures'!G:G,"E1",'2012Figures'!E:E,$B$1)</f>
        <v>3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5769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5772</v>
      </c>
      <c r="E58" s="12">
        <f>SUMIFS('2012Figures'!J:J,'2012Figures'!C:C,A58,'2012Figures'!H:H,"",'2012Figures'!I:I,"",'2012Figures'!B:B,"BrokerToCy",'2012Figures'!G:G,"E1",'2012Figures'!E:E,$B$1)</f>
        <v>3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5769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5772</v>
      </c>
      <c r="E126" s="39">
        <f>SUM(E58:E125)</f>
        <v>3</v>
      </c>
      <c r="F126" s="39">
        <f t="shared" ref="F126:H126" si="7">SUM(F58:F125)</f>
        <v>0</v>
      </c>
      <c r="G126" s="39">
        <f t="shared" si="7"/>
        <v>5769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4412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4412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4412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4412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4412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4412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154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154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154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154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154</v>
      </c>
      <c r="E188" s="39">
        <f>SUM(E179:E187)</f>
        <v>0</v>
      </c>
      <c r="F188" s="39">
        <f>SUM(F179:F187)</f>
        <v>0</v>
      </c>
      <c r="G188" s="39">
        <f>SUM(G179:G187)</f>
        <v>154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17348</v>
      </c>
      <c r="E234" s="15">
        <f>SUMIFS('2012Figures'!J:J,'2012Figures'!C:C,A234,'2012Figures'!B:B,"BrokerToCy",'2012Figures'!G:G,"E1",'2012Figures'!E:E,$B$1)</f>
        <v>18</v>
      </c>
      <c r="F234" s="15">
        <f>SUMIFS('2012Figures'!J:J,'2012Figures'!C:C,A234,'2012Figures'!B:B,"BrokerToCy",'2012Figures'!G:G,"P1",'2012Figures'!E:E,$B$1)</f>
        <v>17330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18</v>
      </c>
      <c r="E239" s="12">
        <f>SUMIFS('2012Figures'!J:J,'2012Figures'!C:C,A239,'2012Figures'!H:H,B239,'2012Figures'!I:I,C239,'2012Figures'!B:B,"BrokerToCy",'2012Figures'!G:G,"E1",'2012Figures'!E:E,$B$1)</f>
        <v>18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17330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17330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17348</v>
      </c>
      <c r="E241" s="39">
        <f>SUM(E235:E240)</f>
        <v>18</v>
      </c>
      <c r="F241" s="39">
        <f>SUM(F235:F240)</f>
        <v>17330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105</v>
      </c>
      <c r="E242" s="15">
        <f>SUMIFS('2012Figures'!J:J,'2012Figures'!C:C,A242,'2012Figures'!B:B,"BrokerToCy",'2012Figures'!G:G,"E1",'2012Figures'!E:E,$B$1)</f>
        <v>105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105</v>
      </c>
      <c r="E246" s="12">
        <f>SUMIFS('2012Figures'!J:J,'2012Figures'!C:C,A246,'2012Figures'!H:H,B246,'2012Figures'!I:I,C246,'2012Figures'!B:B,"BrokerToCy",'2012Figures'!G:G,"E1",'2012Figures'!E:E,$B$1)</f>
        <v>105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105</v>
      </c>
      <c r="E248" s="39">
        <f>SUM(E243:E247)</f>
        <v>105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0</v>
      </c>
      <c r="E264" s="39">
        <f>SUM(E258:E263)</f>
        <v>0</v>
      </c>
      <c r="F264" s="39">
        <f>SUM(F258:F263)</f>
        <v>0</v>
      </c>
      <c r="G264" s="39">
        <f>SUM(G258:G263)</f>
        <v>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8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8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8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8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8</v>
      </c>
      <c r="E313" s="39">
        <f>SUM(E309:E312)</f>
        <v>0</v>
      </c>
      <c r="F313" s="39">
        <f>SUM(F309:F312)</f>
        <v>0</v>
      </c>
      <c r="G313" s="39">
        <f>SUM(G309:G312)</f>
        <v>8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7</v>
      </c>
      <c r="C1" s="20" t="s">
        <v>151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55299</v>
      </c>
      <c r="E4" s="15">
        <f>SUMIFS('2012Figures'!J:J,'2012Figures'!B:B,"BrokerToCy",'2012Figures'!G:G,"E1",'2012Figures'!E:E,$B$1)</f>
        <v>274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55025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3091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3091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17</v>
      </c>
      <c r="E8" s="24">
        <f t="shared" si="1"/>
        <v>0</v>
      </c>
      <c r="F8" s="24">
        <f t="shared" si="1"/>
        <v>0</v>
      </c>
      <c r="G8" s="24">
        <f t="shared" si="1"/>
        <v>17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10655</v>
      </c>
      <c r="E14" s="24">
        <f t="shared" si="1"/>
        <v>272</v>
      </c>
      <c r="F14" s="24">
        <f t="shared" si="1"/>
        <v>0</v>
      </c>
      <c r="G14" s="24">
        <f t="shared" si="1"/>
        <v>10383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41536</v>
      </c>
      <c r="E18" s="24">
        <f t="shared" si="1"/>
        <v>2</v>
      </c>
      <c r="F18" s="24">
        <f t="shared" si="1"/>
        <v>0</v>
      </c>
      <c r="G18" s="24">
        <f t="shared" si="1"/>
        <v>41534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55299</v>
      </c>
      <c r="E19" s="39">
        <f>SUM(E5:E18)</f>
        <v>274</v>
      </c>
      <c r="F19" s="39">
        <f t="shared" ref="F19:H19" si="3">SUM(F5:F18)</f>
        <v>0</v>
      </c>
      <c r="G19" s="39">
        <f t="shared" si="3"/>
        <v>55025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45968</v>
      </c>
      <c r="E20" s="12">
        <f>SUMIFS('2012Figures'!J:J,'2012Figures'!B:B,"BrokerToCy",'2012Figures'!G:G,"E1",'2012Figures'!K:K,1,'2012Figures'!E:E,$B$1)</f>
        <v>2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45966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9002</v>
      </c>
      <c r="E21" s="12">
        <f>SUMIFS('2012Figures'!J:J,'2012Figures'!B:B,"BrokerToCy",'2012Figures'!G:G,"E1",'2012Figures'!K:K,2,'2012Figures'!E:E,$B$1)</f>
        <v>272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8730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329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329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55299</v>
      </c>
      <c r="E29" s="39">
        <f>SUM(E20:E28)</f>
        <v>274</v>
      </c>
      <c r="F29" s="39">
        <f t="shared" ref="F29:H29" si="4">SUM(F20:F28)</f>
        <v>0</v>
      </c>
      <c r="G29" s="39">
        <f t="shared" si="4"/>
        <v>55025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15602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15602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35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35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15567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15567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15602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15602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4593</v>
      </c>
      <c r="E43" s="15">
        <f>SUMIFS('2012Figures'!J:J,'2012Figures'!C:C,A43,'2012Figures'!B:B,"BrokerToCy",'2012Figures'!G:G,"E1",'2012Figures'!E:E,$B$1)</f>
        <v>2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4591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1098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1098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3495</v>
      </c>
      <c r="E55" s="12">
        <f>SUMIFS('2012Figures'!J:J,'2012Figures'!C:C,A55,'2012Figures'!I:I,"",'2012Figures'!B:B,"BrokerToCy",'2012Figures'!G:G,"E1",'2012Figures'!E:E,$B$1)</f>
        <v>2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3493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4593</v>
      </c>
      <c r="E56" s="39">
        <f t="shared" ref="E56:H56" si="6">SUM(E44:E55)</f>
        <v>2</v>
      </c>
      <c r="F56" s="39">
        <f t="shared" si="6"/>
        <v>0</v>
      </c>
      <c r="G56" s="39">
        <f t="shared" si="6"/>
        <v>4591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11039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11039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8239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8239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2800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2800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11039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11039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291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291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291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291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291</v>
      </c>
      <c r="E132" s="39">
        <f>SUM(E128:E131)</f>
        <v>0</v>
      </c>
      <c r="F132" s="39">
        <f>SUM(F128:F131)</f>
        <v>0</v>
      </c>
      <c r="G132" s="39">
        <f>SUM(G128:G131)</f>
        <v>291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14401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14401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556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556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13845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13845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14401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14401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42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42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42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42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42</v>
      </c>
      <c r="E188" s="39">
        <f>SUM(E179:E187)</f>
        <v>0</v>
      </c>
      <c r="F188" s="39">
        <f>SUM(F179:F187)</f>
        <v>0</v>
      </c>
      <c r="G188" s="39">
        <f>SUM(G179:G187)</f>
        <v>42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156</v>
      </c>
      <c r="E234" s="15">
        <f>SUMIFS('2012Figures'!J:J,'2012Figures'!C:C,A234,'2012Figures'!B:B,"BrokerToCy",'2012Figures'!G:G,"E1",'2012Figures'!E:E,$B$1)</f>
        <v>156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156</v>
      </c>
      <c r="E239" s="12">
        <f>SUMIFS('2012Figures'!J:J,'2012Figures'!C:C,A239,'2012Figures'!H:H,B239,'2012Figures'!I:I,C239,'2012Figures'!B:B,"BrokerToCy",'2012Figures'!G:G,"E1",'2012Figures'!E:E,$B$1)</f>
        <v>156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156</v>
      </c>
      <c r="E241" s="39">
        <f>SUM(E235:E240)</f>
        <v>156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116</v>
      </c>
      <c r="E242" s="15">
        <f>SUMIFS('2012Figures'!J:J,'2012Figures'!C:C,A242,'2012Figures'!B:B,"BrokerToCy",'2012Figures'!G:G,"E1",'2012Figures'!E:E,$B$1)</f>
        <v>116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116</v>
      </c>
      <c r="E246" s="12">
        <f>SUMIFS('2012Figures'!J:J,'2012Figures'!C:C,A246,'2012Figures'!H:H,B246,'2012Figures'!I:I,C246,'2012Figures'!B:B,"BrokerToCy",'2012Figures'!G:G,"E1",'2012Figures'!E:E,$B$1)</f>
        <v>116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116</v>
      </c>
      <c r="E248" s="39">
        <f>SUM(E243:E247)</f>
        <v>116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1287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1287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3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3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1284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1284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1287</v>
      </c>
      <c r="E256" s="39">
        <f>SUM(E250:E255)</f>
        <v>0</v>
      </c>
      <c r="F256" s="39">
        <f>SUM(F250:F255)</f>
        <v>0</v>
      </c>
      <c r="G256" s="39">
        <f>SUM(G250:G255)</f>
        <v>1287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5412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5412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13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13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5381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5381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18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18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5412</v>
      </c>
      <c r="E264" s="39">
        <f>SUM(E258:E263)</f>
        <v>0</v>
      </c>
      <c r="F264" s="39">
        <f>SUM(F258:F263)</f>
        <v>0</v>
      </c>
      <c r="G264" s="39">
        <f>SUM(G258:G263)</f>
        <v>5412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1957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1957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1956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1956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1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1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1957</v>
      </c>
      <c r="E272" s="39">
        <f>SUM(E266:E271)</f>
        <v>0</v>
      </c>
      <c r="F272" s="39">
        <f>SUM(F266:F271)</f>
        <v>0</v>
      </c>
      <c r="G272" s="39">
        <f>SUM(G266:G271)</f>
        <v>1957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33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33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33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33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33</v>
      </c>
      <c r="E278" s="39">
        <f>SUM(E274:E277)</f>
        <v>0</v>
      </c>
      <c r="F278" s="39">
        <f>SUM(F274:F277)</f>
        <v>0</v>
      </c>
      <c r="G278" s="39">
        <f>SUM(G274:G277)</f>
        <v>33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41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41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1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1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40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40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41</v>
      </c>
      <c r="E286" s="39">
        <f>SUM(E280:E285)</f>
        <v>0</v>
      </c>
      <c r="F286" s="39">
        <f>SUM(F280:F285)</f>
        <v>0</v>
      </c>
      <c r="G286" s="39">
        <f>SUM(G280:G285)</f>
        <v>41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329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329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329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329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329</v>
      </c>
      <c r="E313" s="39">
        <f>SUM(E309:E312)</f>
        <v>0</v>
      </c>
      <c r="F313" s="39">
        <f>SUM(F309:F312)</f>
        <v>0</v>
      </c>
      <c r="G313" s="39">
        <f>SUM(G309:G312)</f>
        <v>329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B2" sqref="B2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8</v>
      </c>
      <c r="C1" s="20" t="s">
        <v>152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1528</v>
      </c>
      <c r="E4" s="15">
        <f>SUMIFS('2012Figures'!J:J,'2012Figures'!B:B,"BrokerToCy",'2012Figures'!G:G,"E1",'2012Figures'!E:E,$B$1)</f>
        <v>1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1527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17</v>
      </c>
      <c r="E14" s="24">
        <f t="shared" si="1"/>
        <v>1</v>
      </c>
      <c r="F14" s="24">
        <f t="shared" si="1"/>
        <v>0</v>
      </c>
      <c r="G14" s="24">
        <f t="shared" si="1"/>
        <v>16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1511</v>
      </c>
      <c r="E18" s="24">
        <f t="shared" si="1"/>
        <v>0</v>
      </c>
      <c r="F18" s="24">
        <f t="shared" si="1"/>
        <v>0</v>
      </c>
      <c r="G18" s="24">
        <f t="shared" si="1"/>
        <v>1511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1528</v>
      </c>
      <c r="E19" s="39">
        <f>SUM(E5:E18)</f>
        <v>1</v>
      </c>
      <c r="F19" s="39">
        <f t="shared" ref="F19:H19" si="3">SUM(F5:F18)</f>
        <v>0</v>
      </c>
      <c r="G19" s="39">
        <f t="shared" si="3"/>
        <v>1527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1510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1510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16</v>
      </c>
      <c r="E21" s="12">
        <f>SUMIFS('2012Figures'!J:J,'2012Figures'!B:B,"BrokerToCy",'2012Figures'!G:G,"E1",'2012Figures'!K:K,2,'2012Figures'!E:E,$B$1)</f>
        <v>1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15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2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2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1528</v>
      </c>
      <c r="E29" s="39">
        <f>SUM(E20:E28)</f>
        <v>1</v>
      </c>
      <c r="F29" s="39">
        <f t="shared" ref="F29:H29" si="4">SUM(F20:F28)</f>
        <v>0</v>
      </c>
      <c r="G29" s="39">
        <f t="shared" si="4"/>
        <v>1527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257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257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1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1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256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256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257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257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299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299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299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299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299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299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328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328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328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328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328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328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626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626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626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626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626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626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</v>
      </c>
      <c r="E242" s="15">
        <f>SUMIFS('2012Figures'!J:J,'2012Figures'!C:C,A242,'2012Figures'!B:B,"BrokerToCy",'2012Figures'!G:G,"E1",'2012Figures'!E:E,$B$1)</f>
        <v>1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</v>
      </c>
      <c r="E246" s="12">
        <f>SUMIFS('2012Figures'!J:J,'2012Figures'!C:C,A246,'2012Figures'!H:H,B246,'2012Figures'!I:I,C246,'2012Figures'!B:B,"BrokerToCy",'2012Figures'!G:G,"E1",'2012Figures'!E:E,$B$1)</f>
        <v>1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</v>
      </c>
      <c r="E248" s="39">
        <f>SUM(E243:E247)</f>
        <v>1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14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14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14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14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14</v>
      </c>
      <c r="E264" s="39">
        <f>SUM(E258:E263)</f>
        <v>0</v>
      </c>
      <c r="F264" s="39">
        <f>SUM(F258:F263)</f>
        <v>0</v>
      </c>
      <c r="G264" s="39">
        <f>SUM(G258:G263)</f>
        <v>14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1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1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1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1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1</v>
      </c>
      <c r="E272" s="39">
        <f>SUM(E266:E271)</f>
        <v>0</v>
      </c>
      <c r="F272" s="39">
        <f>SUM(F266:F271)</f>
        <v>0</v>
      </c>
      <c r="G272" s="39">
        <f>SUM(G266:G271)</f>
        <v>1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2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2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2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2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2</v>
      </c>
      <c r="E313" s="39">
        <f>SUM(E309:E312)</f>
        <v>0</v>
      </c>
      <c r="F313" s="39">
        <f>SUM(F309:F312)</f>
        <v>0</v>
      </c>
      <c r="G313" s="39">
        <f>SUM(G309:G312)</f>
        <v>2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9</v>
      </c>
      <c r="C1" s="20" t="s">
        <v>153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627053</v>
      </c>
      <c r="E4" s="15">
        <f>SUMIFS('2012Figures'!J:J,'2012Figures'!B:B,"BrokerToCy",'2012Figures'!G:G,"E1",'2012Figures'!E:E,$B$1)</f>
        <v>36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627017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15819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15819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74</v>
      </c>
      <c r="E8" s="24">
        <f t="shared" si="1"/>
        <v>0</v>
      </c>
      <c r="F8" s="24">
        <f t="shared" si="1"/>
        <v>0</v>
      </c>
      <c r="G8" s="24">
        <f t="shared" si="1"/>
        <v>74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6943</v>
      </c>
      <c r="E14" s="24">
        <f t="shared" si="1"/>
        <v>30</v>
      </c>
      <c r="F14" s="24">
        <f t="shared" si="1"/>
        <v>0</v>
      </c>
      <c r="G14" s="24">
        <f t="shared" si="1"/>
        <v>6913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604217</v>
      </c>
      <c r="E18" s="24">
        <f t="shared" si="1"/>
        <v>6</v>
      </c>
      <c r="F18" s="24">
        <f t="shared" si="1"/>
        <v>0</v>
      </c>
      <c r="G18" s="24">
        <f t="shared" si="1"/>
        <v>604211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627053</v>
      </c>
      <c r="E19" s="39">
        <f>SUM(E5:E18)</f>
        <v>36</v>
      </c>
      <c r="F19" s="39">
        <f t="shared" ref="F19:H19" si="3">SUM(F5:F18)</f>
        <v>0</v>
      </c>
      <c r="G19" s="39">
        <f t="shared" si="3"/>
        <v>627017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613516</v>
      </c>
      <c r="E20" s="12">
        <f>SUMIFS('2012Figures'!J:J,'2012Figures'!B:B,"BrokerToCy",'2012Figures'!G:G,"E1",'2012Figures'!K:K,1,'2012Figures'!E:E,$B$1)</f>
        <v>6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613510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5634</v>
      </c>
      <c r="E21" s="12">
        <f>SUMIFS('2012Figures'!J:J,'2012Figures'!B:B,"BrokerToCy",'2012Figures'!G:G,"E1",'2012Figures'!K:K,2,'2012Figures'!E:E,$B$1)</f>
        <v>30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5604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7903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7903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627053</v>
      </c>
      <c r="E29" s="39">
        <f>SUM(E20:E28)</f>
        <v>36</v>
      </c>
      <c r="F29" s="39">
        <f t="shared" ref="F29:H29" si="4">SUM(F20:F28)</f>
        <v>0</v>
      </c>
      <c r="G29" s="39">
        <f t="shared" si="4"/>
        <v>627017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8645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8645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25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25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8620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8620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8645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8645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158910</v>
      </c>
      <c r="E43" s="15">
        <f>SUMIFS('2012Figures'!J:J,'2012Figures'!C:C,A43,'2012Figures'!B:B,"BrokerToCy",'2012Figures'!G:G,"E1",'2012Figures'!E:E,$B$1)</f>
        <v>2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158908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1600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1600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157310</v>
      </c>
      <c r="E55" s="12">
        <f>SUMIFS('2012Figures'!J:J,'2012Figures'!C:C,A55,'2012Figures'!I:I,"",'2012Figures'!B:B,"BrokerToCy",'2012Figures'!G:G,"E1",'2012Figures'!E:E,$B$1)</f>
        <v>2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157308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158910</v>
      </c>
      <c r="E56" s="39">
        <f t="shared" ref="E56:H56" si="6">SUM(E44:E55)</f>
        <v>2</v>
      </c>
      <c r="F56" s="39">
        <f t="shared" si="6"/>
        <v>0</v>
      </c>
      <c r="G56" s="39">
        <f t="shared" si="6"/>
        <v>158908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392961</v>
      </c>
      <c r="E57" s="15">
        <f>SUMIFS('2012Figures'!J:J,'2012Figures'!C:C,A57,'2012Figures'!B:B,"BrokerToCy",'2012Figures'!G:G,"E1",'2012Figures'!E:E,$B$1)</f>
        <v>4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392957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382440</v>
      </c>
      <c r="E58" s="12">
        <f>SUMIFS('2012Figures'!J:J,'2012Figures'!C:C,A58,'2012Figures'!H:H,"",'2012Figures'!I:I,"",'2012Figures'!B:B,"BrokerToCy",'2012Figures'!G:G,"E1",'2012Figures'!E:E,$B$1)</f>
        <v>4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382436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6145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6145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3195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3195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120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120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748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748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313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313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392961</v>
      </c>
      <c r="E126" s="39">
        <f>SUM(E58:E125)</f>
        <v>4</v>
      </c>
      <c r="F126" s="39">
        <f t="shared" ref="F126:H126" si="7">SUM(F58:F125)</f>
        <v>0</v>
      </c>
      <c r="G126" s="39">
        <f t="shared" si="7"/>
        <v>392957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5413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5413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1434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1434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3979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3979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5413</v>
      </c>
      <c r="E132" s="39">
        <f>SUM(E128:E131)</f>
        <v>0</v>
      </c>
      <c r="F132" s="39">
        <f>SUM(F128:F131)</f>
        <v>0</v>
      </c>
      <c r="G132" s="39">
        <f>SUM(G128:G131)</f>
        <v>5413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47587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47587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2264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2264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1360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1360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43963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43963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47587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47587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6</v>
      </c>
      <c r="E234" s="15">
        <f>SUMIFS('2012Figures'!J:J,'2012Figures'!C:C,A234,'2012Figures'!B:B,"BrokerToCy",'2012Figures'!G:G,"E1",'2012Figures'!E:E,$B$1)</f>
        <v>6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6</v>
      </c>
      <c r="E239" s="12">
        <f>SUMIFS('2012Figures'!J:J,'2012Figures'!C:C,A239,'2012Figures'!H:H,B239,'2012Figures'!I:I,C239,'2012Figures'!B:B,"BrokerToCy",'2012Figures'!G:G,"E1",'2012Figures'!E:E,$B$1)</f>
        <v>6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6</v>
      </c>
      <c r="E241" s="39">
        <f>SUM(E235:E240)</f>
        <v>6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24</v>
      </c>
      <c r="E242" s="15">
        <f>SUMIFS('2012Figures'!J:J,'2012Figures'!C:C,A242,'2012Figures'!B:B,"BrokerToCy",'2012Figures'!G:G,"E1",'2012Figures'!E:E,$B$1)</f>
        <v>24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24</v>
      </c>
      <c r="E246" s="12">
        <f>SUMIFS('2012Figures'!J:J,'2012Figures'!C:C,A246,'2012Figures'!H:H,B246,'2012Figures'!I:I,C246,'2012Figures'!B:B,"BrokerToCy",'2012Figures'!G:G,"E1",'2012Figures'!E:E,$B$1)</f>
        <v>24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24</v>
      </c>
      <c r="E248" s="39">
        <f>SUM(E243:E247)</f>
        <v>24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309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309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6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6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303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303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309</v>
      </c>
      <c r="E256" s="39">
        <f>SUM(E250:E255)</f>
        <v>0</v>
      </c>
      <c r="F256" s="39">
        <f>SUM(F250:F255)</f>
        <v>0</v>
      </c>
      <c r="G256" s="39">
        <f>SUM(G250:G255)</f>
        <v>309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2010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2010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58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58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1950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1950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2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2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2010</v>
      </c>
      <c r="E264" s="39">
        <f>SUM(E258:E263)</f>
        <v>0</v>
      </c>
      <c r="F264" s="39">
        <f>SUM(F258:F263)</f>
        <v>0</v>
      </c>
      <c r="G264" s="39">
        <f>SUM(G258:G263)</f>
        <v>2010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83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83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1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1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82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82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83</v>
      </c>
      <c r="E272" s="39">
        <f>SUM(E266:E271)</f>
        <v>0</v>
      </c>
      <c r="F272" s="39">
        <f>SUM(F266:F271)</f>
        <v>0</v>
      </c>
      <c r="G272" s="39">
        <f>SUM(G266:G271)</f>
        <v>83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2874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2874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2874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2874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2874</v>
      </c>
      <c r="E278" s="39">
        <f>SUM(E274:E277)</f>
        <v>0</v>
      </c>
      <c r="F278" s="39">
        <f>SUM(F274:F277)</f>
        <v>0</v>
      </c>
      <c r="G278" s="39">
        <f>SUM(G274:G277)</f>
        <v>2874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213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213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7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7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206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206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213</v>
      </c>
      <c r="E286" s="39">
        <f>SUM(E280:E285)</f>
        <v>0</v>
      </c>
      <c r="F286" s="39">
        <f>SUM(F280:F285)</f>
        <v>0</v>
      </c>
      <c r="G286" s="39">
        <f>SUM(G280:G285)</f>
        <v>213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115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115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2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2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113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113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115</v>
      </c>
      <c r="E294" s="39">
        <f>SUM(E288:E293)</f>
        <v>0</v>
      </c>
      <c r="F294" s="39">
        <f>SUM(F288:F293)</f>
        <v>0</v>
      </c>
      <c r="G294" s="39">
        <f>SUM(G288:G293)</f>
        <v>115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7903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7903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7903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7903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7903</v>
      </c>
      <c r="E313" s="39">
        <f>SUM(E309:E312)</f>
        <v>0</v>
      </c>
      <c r="F313" s="39">
        <f>SUM(F309:F312)</f>
        <v>0</v>
      </c>
      <c r="G313" s="39">
        <f>SUM(G309:G312)</f>
        <v>7903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10</v>
      </c>
      <c r="C1" s="20" t="s">
        <v>154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9461</v>
      </c>
      <c r="E4" s="15">
        <f>SUMIFS('2012Figures'!J:J,'2012Figures'!B:B,"BrokerToCy",'2012Figures'!G:G,"E1",'2012Figures'!E:E,$B$1)</f>
        <v>6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9455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46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46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616</v>
      </c>
      <c r="E14" s="24">
        <f t="shared" si="1"/>
        <v>6</v>
      </c>
      <c r="F14" s="24">
        <f t="shared" si="1"/>
        <v>0</v>
      </c>
      <c r="G14" s="24">
        <f t="shared" si="1"/>
        <v>610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8799</v>
      </c>
      <c r="E18" s="24">
        <f t="shared" si="1"/>
        <v>0</v>
      </c>
      <c r="F18" s="24">
        <f t="shared" si="1"/>
        <v>0</v>
      </c>
      <c r="G18" s="24">
        <f t="shared" si="1"/>
        <v>8799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9461</v>
      </c>
      <c r="E19" s="39">
        <f>SUM(E5:E18)</f>
        <v>6</v>
      </c>
      <c r="F19" s="39">
        <f t="shared" ref="F19:H19" si="3">SUM(F5:F18)</f>
        <v>0</v>
      </c>
      <c r="G19" s="39">
        <f t="shared" si="3"/>
        <v>9455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9192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9192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22</v>
      </c>
      <c r="E21" s="12">
        <f>SUMIFS('2012Figures'!J:J,'2012Figures'!B:B,"BrokerToCy",'2012Figures'!G:G,"E1",'2012Figures'!K:K,2,'2012Figures'!E:E,$B$1)</f>
        <v>6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16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247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247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9461</v>
      </c>
      <c r="E29" s="39">
        <f>SUM(E20:E28)</f>
        <v>6</v>
      </c>
      <c r="F29" s="39">
        <f t="shared" ref="F29:H29" si="4">SUM(F20:F28)</f>
        <v>0</v>
      </c>
      <c r="G29" s="39">
        <f t="shared" si="4"/>
        <v>9455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2259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2259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2259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2259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2259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2259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48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48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48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48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0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0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48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48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46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46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0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0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46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46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46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46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6682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6682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546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546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6136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6136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6682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6682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157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157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157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157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157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157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6</v>
      </c>
      <c r="E234" s="15">
        <f>SUMIFS('2012Figures'!J:J,'2012Figures'!C:C,A234,'2012Figures'!B:B,"BrokerToCy",'2012Figures'!G:G,"E1",'2012Figures'!E:E,$B$1)</f>
        <v>6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6</v>
      </c>
      <c r="E239" s="12">
        <f>SUMIFS('2012Figures'!J:J,'2012Figures'!C:C,A239,'2012Figures'!H:H,B239,'2012Figures'!I:I,C239,'2012Figures'!B:B,"BrokerToCy",'2012Figures'!G:G,"E1",'2012Figures'!E:E,$B$1)</f>
        <v>6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6</v>
      </c>
      <c r="E241" s="39">
        <f>SUM(E235:E240)</f>
        <v>6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</v>
      </c>
      <c r="E256" s="39">
        <f>SUM(E250:E255)</f>
        <v>0</v>
      </c>
      <c r="F256" s="39">
        <f>SUM(F250:F255)</f>
        <v>0</v>
      </c>
      <c r="G256" s="39">
        <f>SUM(G250:G255)</f>
        <v>1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6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6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6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6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6</v>
      </c>
      <c r="E264" s="39">
        <f>SUM(E258:E263)</f>
        <v>0</v>
      </c>
      <c r="F264" s="39">
        <f>SUM(F258:F263)</f>
        <v>0</v>
      </c>
      <c r="G264" s="39">
        <f>SUM(G258:G263)</f>
        <v>6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9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9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9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9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9</v>
      </c>
      <c r="E272" s="39">
        <f>SUM(E266:E271)</f>
        <v>0</v>
      </c>
      <c r="F272" s="39">
        <f>SUM(F266:F271)</f>
        <v>0</v>
      </c>
      <c r="G272" s="39">
        <f>SUM(G266:G271)</f>
        <v>9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247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247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247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247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247</v>
      </c>
      <c r="E313" s="39">
        <f>SUM(E309:E312)</f>
        <v>0</v>
      </c>
      <c r="F313" s="39">
        <f>SUM(F309:F312)</f>
        <v>0</v>
      </c>
      <c r="G313" s="39">
        <f>SUM(G309:G312)</f>
        <v>247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11</v>
      </c>
      <c r="C1" s="20" t="s">
        <v>155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3386</v>
      </c>
      <c r="E4" s="15">
        <f>SUMIFS('2012Figures'!J:J,'2012Figures'!B:B,"BrokerToCy",'2012Figures'!G:G,"E1",'2012Figures'!E:E,$B$1)</f>
        <v>122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3264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25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25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6</v>
      </c>
      <c r="E8" s="24">
        <f t="shared" si="1"/>
        <v>0</v>
      </c>
      <c r="F8" s="24">
        <f t="shared" si="1"/>
        <v>0</v>
      </c>
      <c r="G8" s="24">
        <f t="shared" si="1"/>
        <v>6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2126</v>
      </c>
      <c r="E14" s="24">
        <f t="shared" si="1"/>
        <v>122</v>
      </c>
      <c r="F14" s="24">
        <f t="shared" si="1"/>
        <v>0</v>
      </c>
      <c r="G14" s="24">
        <f t="shared" si="1"/>
        <v>2004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1229</v>
      </c>
      <c r="E18" s="24">
        <f t="shared" si="1"/>
        <v>0</v>
      </c>
      <c r="F18" s="24">
        <f t="shared" si="1"/>
        <v>0</v>
      </c>
      <c r="G18" s="24">
        <f t="shared" si="1"/>
        <v>1229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3386</v>
      </c>
      <c r="E19" s="39">
        <f>SUM(E5:E18)</f>
        <v>122</v>
      </c>
      <c r="F19" s="39">
        <f t="shared" ref="F19:H19" si="3">SUM(F5:F18)</f>
        <v>0</v>
      </c>
      <c r="G19" s="39">
        <f t="shared" si="3"/>
        <v>3264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1263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1263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2123</v>
      </c>
      <c r="E21" s="12">
        <f>SUMIFS('2012Figures'!J:J,'2012Figures'!B:B,"BrokerToCy",'2012Figures'!G:G,"E1",'2012Figures'!K:K,2,'2012Figures'!E:E,$B$1)</f>
        <v>122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2001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3386</v>
      </c>
      <c r="E29" s="39">
        <f>SUM(E20:E28)</f>
        <v>122</v>
      </c>
      <c r="F29" s="39">
        <f t="shared" ref="F29:H29" si="4">SUM(F20:F28)</f>
        <v>0</v>
      </c>
      <c r="G29" s="39">
        <f t="shared" si="4"/>
        <v>3264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706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706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3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3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703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703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706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706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0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0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0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0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0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0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19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19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0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0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19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19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19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19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6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6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6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6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6</v>
      </c>
      <c r="E132" s="39">
        <f>SUM(E128:E131)</f>
        <v>0</v>
      </c>
      <c r="F132" s="39">
        <f>SUM(F128:F131)</f>
        <v>0</v>
      </c>
      <c r="G132" s="39">
        <f>SUM(G128:G131)</f>
        <v>6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532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532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17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17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515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515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532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532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97</v>
      </c>
      <c r="E234" s="15">
        <f>SUMIFS('2012Figures'!J:J,'2012Figures'!C:C,A234,'2012Figures'!B:B,"BrokerToCy",'2012Figures'!G:G,"E1",'2012Figures'!E:E,$B$1)</f>
        <v>97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97</v>
      </c>
      <c r="E239" s="12">
        <f>SUMIFS('2012Figures'!J:J,'2012Figures'!C:C,A239,'2012Figures'!H:H,B239,'2012Figures'!I:I,C239,'2012Figures'!B:B,"BrokerToCy",'2012Figures'!G:G,"E1",'2012Figures'!E:E,$B$1)</f>
        <v>97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97</v>
      </c>
      <c r="E241" s="39">
        <f>SUM(E235:E240)</f>
        <v>97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25</v>
      </c>
      <c r="E242" s="15">
        <f>SUMIFS('2012Figures'!J:J,'2012Figures'!C:C,A242,'2012Figures'!B:B,"BrokerToCy",'2012Figures'!G:G,"E1",'2012Figures'!E:E,$B$1)</f>
        <v>25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25</v>
      </c>
      <c r="E246" s="12">
        <f>SUMIFS('2012Figures'!J:J,'2012Figures'!C:C,A246,'2012Figures'!H:H,B246,'2012Figures'!I:I,C246,'2012Figures'!B:B,"BrokerToCy",'2012Figures'!G:G,"E1",'2012Figures'!E:E,$B$1)</f>
        <v>25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25</v>
      </c>
      <c r="E248" s="39">
        <f>SUM(E243:E247)</f>
        <v>25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350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350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4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4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346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346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350</v>
      </c>
      <c r="E256" s="39">
        <f>SUM(E250:E255)</f>
        <v>0</v>
      </c>
      <c r="F256" s="39">
        <f>SUM(F250:F255)</f>
        <v>0</v>
      </c>
      <c r="G256" s="39">
        <f>SUM(G250:G255)</f>
        <v>350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1063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1063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2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2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1054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1054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7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7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1063</v>
      </c>
      <c r="E264" s="39">
        <f>SUM(E258:E263)</f>
        <v>0</v>
      </c>
      <c r="F264" s="39">
        <f>SUM(F258:F263)</f>
        <v>0</v>
      </c>
      <c r="G264" s="39">
        <f>SUM(G258:G263)</f>
        <v>1063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537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537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533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533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4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4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537</v>
      </c>
      <c r="E272" s="39">
        <f>SUM(E266:E271)</f>
        <v>0</v>
      </c>
      <c r="F272" s="39">
        <f>SUM(F266:F271)</f>
        <v>0</v>
      </c>
      <c r="G272" s="39">
        <f>SUM(G266:G271)</f>
        <v>537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3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3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3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3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3</v>
      </c>
      <c r="E278" s="39">
        <f>SUM(E274:E277)</f>
        <v>0</v>
      </c>
      <c r="F278" s="39">
        <f>SUM(F274:F277)</f>
        <v>0</v>
      </c>
      <c r="G278" s="39">
        <f>SUM(G274:G277)</f>
        <v>3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44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44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44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44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44</v>
      </c>
      <c r="E286" s="39">
        <f>SUM(E280:E285)</f>
        <v>0</v>
      </c>
      <c r="F286" s="39">
        <f>SUM(F280:F285)</f>
        <v>0</v>
      </c>
      <c r="G286" s="39">
        <f>SUM(G280:G285)</f>
        <v>44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4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4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4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4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4</v>
      </c>
      <c r="E294" s="39">
        <f>SUM(E288:E293)</f>
        <v>0</v>
      </c>
      <c r="F294" s="39">
        <f>SUM(F288:F293)</f>
        <v>0</v>
      </c>
      <c r="G294" s="39">
        <f>SUM(G288:G293)</f>
        <v>4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0</v>
      </c>
      <c r="E313" s="39">
        <f>SUM(E309:E312)</f>
        <v>0</v>
      </c>
      <c r="F313" s="39">
        <f>SUM(F309:F312)</f>
        <v>0</v>
      </c>
      <c r="G313" s="39">
        <f>SUM(G309:G312)</f>
        <v>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12</v>
      </c>
      <c r="C1" s="20" t="s">
        <v>156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2087</v>
      </c>
      <c r="E4" s="15">
        <f>SUMIFS('2012Figures'!J:J,'2012Figures'!B:B,"BrokerToCy",'2012Figures'!G:G,"E1",'2012Figures'!E:E,$B$1)</f>
        <v>0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2087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5</v>
      </c>
      <c r="E14" s="24">
        <f t="shared" si="1"/>
        <v>0</v>
      </c>
      <c r="F14" s="24">
        <f t="shared" si="1"/>
        <v>0</v>
      </c>
      <c r="G14" s="24">
        <f t="shared" si="1"/>
        <v>5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2082</v>
      </c>
      <c r="E18" s="24">
        <f t="shared" si="1"/>
        <v>0</v>
      </c>
      <c r="F18" s="24">
        <f t="shared" si="1"/>
        <v>0</v>
      </c>
      <c r="G18" s="24">
        <f t="shared" si="1"/>
        <v>2082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2087</v>
      </c>
      <c r="E19" s="39">
        <f>SUM(E5:E18)</f>
        <v>0</v>
      </c>
      <c r="F19" s="39">
        <f t="shared" ref="F19:H19" si="3">SUM(F5:F18)</f>
        <v>0</v>
      </c>
      <c r="G19" s="39">
        <f t="shared" si="3"/>
        <v>2087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1985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1985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5</v>
      </c>
      <c r="E21" s="12">
        <f>SUMIFS('2012Figures'!J:J,'2012Figures'!B:B,"BrokerToCy",'2012Figures'!G:G,"E1",'2012Figures'!K:K,2,'2012Figures'!E:E,$B$1)</f>
        <v>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5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97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97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2087</v>
      </c>
      <c r="E29" s="39">
        <f>SUM(E20:E28)</f>
        <v>0</v>
      </c>
      <c r="F29" s="39">
        <f t="shared" ref="F29:H29" si="4">SUM(F20:F28)</f>
        <v>0</v>
      </c>
      <c r="G29" s="39">
        <f t="shared" si="4"/>
        <v>2087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15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15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15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15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15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15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739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739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739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739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739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739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1064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1064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1064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1064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1064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1064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167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167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167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167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167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167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4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4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4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4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4</v>
      </c>
      <c r="E264" s="39">
        <f>SUM(E258:E263)</f>
        <v>0</v>
      </c>
      <c r="F264" s="39">
        <f>SUM(F258:F263)</f>
        <v>0</v>
      </c>
      <c r="G264" s="39">
        <f>SUM(G258:G263)</f>
        <v>4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1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1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1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1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1</v>
      </c>
      <c r="E272" s="39">
        <f>SUM(E266:E271)</f>
        <v>0</v>
      </c>
      <c r="F272" s="39">
        <f>SUM(F266:F271)</f>
        <v>0</v>
      </c>
      <c r="G272" s="39">
        <f>SUM(G266:G271)</f>
        <v>1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97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97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97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97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97</v>
      </c>
      <c r="E313" s="39">
        <f>SUM(E309:E312)</f>
        <v>0</v>
      </c>
      <c r="F313" s="39">
        <f>SUM(F309:F312)</f>
        <v>0</v>
      </c>
      <c r="G313" s="39">
        <f>SUM(G309:G312)</f>
        <v>97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13</v>
      </c>
      <c r="C1" s="20" t="s">
        <v>157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0</v>
      </c>
      <c r="E4" s="15">
        <f>SUMIFS('2012Figures'!J:J,'2012Figures'!B:B,"BrokerToCy",'2012Figures'!G:G,"E1",'2012Figures'!E:E,$B$1)</f>
        <v>0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0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0</v>
      </c>
      <c r="E18" s="24">
        <f t="shared" si="1"/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0</v>
      </c>
      <c r="E19" s="39">
        <f>SUM(E5:E18)</f>
        <v>0</v>
      </c>
      <c r="F19" s="39">
        <f t="shared" ref="F19:H19" si="3">SUM(F5:F18)</f>
        <v>0</v>
      </c>
      <c r="G19" s="39">
        <f t="shared" si="3"/>
        <v>0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0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0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0</v>
      </c>
      <c r="E21" s="12">
        <f>SUMIFS('2012Figures'!J:J,'2012Figures'!B:B,"BrokerToCy",'2012Figures'!G:G,"E1",'2012Figures'!K:K,2,'2012Figures'!E:E,$B$1)</f>
        <v>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0</v>
      </c>
      <c r="E29" s="39">
        <f>SUM(E20:E28)</f>
        <v>0</v>
      </c>
      <c r="F29" s="39">
        <f t="shared" ref="F29:H29" si="4">SUM(F20:F28)</f>
        <v>0</v>
      </c>
      <c r="G29" s="39">
        <f t="shared" si="4"/>
        <v>0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0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0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0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0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0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0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0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0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0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0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0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0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0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0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0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0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0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0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0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0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0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0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0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0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0</v>
      </c>
      <c r="E264" s="39">
        <f>SUM(E258:E263)</f>
        <v>0</v>
      </c>
      <c r="F264" s="39">
        <f>SUM(F258:F263)</f>
        <v>0</v>
      </c>
      <c r="G264" s="39">
        <f>SUM(G258:G263)</f>
        <v>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0</v>
      </c>
      <c r="E313" s="39">
        <f>SUM(E309:E312)</f>
        <v>0</v>
      </c>
      <c r="F313" s="39">
        <f>SUM(F309:F312)</f>
        <v>0</v>
      </c>
      <c r="G313" s="39">
        <f>SUM(G309:G312)</f>
        <v>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A5" sqref="A5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21</v>
      </c>
      <c r="C1" s="20" t="s">
        <v>54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1116</v>
      </c>
      <c r="E4" s="15">
        <f>SUMIFS('2012Figures'!J:J,'2012Figures'!B:B,"BrokerToCy",'2012Figures'!G:G,"E1",'2012Figures'!E:E,$B$1)</f>
        <v>0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1116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3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3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43</v>
      </c>
      <c r="E14" s="24">
        <f t="shared" si="1"/>
        <v>0</v>
      </c>
      <c r="F14" s="24">
        <f t="shared" si="1"/>
        <v>0</v>
      </c>
      <c r="G14" s="24">
        <f t="shared" si="1"/>
        <v>43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1070</v>
      </c>
      <c r="E18" s="24">
        <f t="shared" si="1"/>
        <v>0</v>
      </c>
      <c r="F18" s="24">
        <f t="shared" si="1"/>
        <v>0</v>
      </c>
      <c r="G18" s="24">
        <f t="shared" si="1"/>
        <v>1070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1116</v>
      </c>
      <c r="E19" s="39">
        <f>SUM(E5:E18)</f>
        <v>0</v>
      </c>
      <c r="F19" s="39">
        <f t="shared" ref="F19:H19" si="3">SUM(F5:F18)</f>
        <v>0</v>
      </c>
      <c r="G19" s="39">
        <f t="shared" si="3"/>
        <v>1116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1074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1074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42</v>
      </c>
      <c r="E21" s="12">
        <f>SUMIFS('2012Figures'!J:J,'2012Figures'!B:B,"BrokerToCy",'2012Figures'!G:G,"E1",'2012Figures'!K:K,2,'2012Figures'!E:E,$B$1)</f>
        <v>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42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1116</v>
      </c>
      <c r="E29" s="39">
        <f>SUM(E20:E28)</f>
        <v>0</v>
      </c>
      <c r="F29" s="39">
        <f t="shared" ref="F29:H29" si="4">SUM(F20:F28)</f>
        <v>0</v>
      </c>
      <c r="G29" s="39">
        <f t="shared" si="4"/>
        <v>1116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109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109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109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109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109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109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675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675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675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675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675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675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89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89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86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86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3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3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89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89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148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148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147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147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148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148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53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53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53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53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53</v>
      </c>
      <c r="E188" s="39">
        <f>SUM(E179:E187)</f>
        <v>0</v>
      </c>
      <c r="F188" s="39">
        <f>SUM(F179:F187)</f>
        <v>0</v>
      </c>
      <c r="G188" s="39">
        <f>SUM(G179:G187)</f>
        <v>53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21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21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21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21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21</v>
      </c>
      <c r="E256" s="39">
        <f>SUM(E250:E255)</f>
        <v>0</v>
      </c>
      <c r="F256" s="39">
        <f>SUM(F250:F255)</f>
        <v>0</v>
      </c>
      <c r="G256" s="39">
        <f>SUM(G250:G255)</f>
        <v>21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21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21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21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21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21</v>
      </c>
      <c r="E264" s="39">
        <f>SUM(E258:E263)</f>
        <v>0</v>
      </c>
      <c r="F264" s="39">
        <f>SUM(F258:F263)</f>
        <v>0</v>
      </c>
      <c r="G264" s="39">
        <f>SUM(G258:G263)</f>
        <v>21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0</v>
      </c>
      <c r="E313" s="39">
        <f>SUM(E309:E312)</f>
        <v>0</v>
      </c>
      <c r="F313" s="39">
        <f>SUM(F309:F312)</f>
        <v>0</v>
      </c>
      <c r="G313" s="39">
        <f>SUM(G309:G312)</f>
        <v>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22</v>
      </c>
      <c r="C1" s="20" t="s">
        <v>15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4980</v>
      </c>
      <c r="E4" s="15">
        <f>SUMIFS('2012Figures'!J:J,'2012Figures'!B:B,"BrokerToCy",'2012Figures'!G:G,"E1",'2012Figures'!E:E,$B$1)</f>
        <v>1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4979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1538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1538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234</v>
      </c>
      <c r="E14" s="24">
        <f t="shared" si="1"/>
        <v>0</v>
      </c>
      <c r="F14" s="24">
        <f t="shared" si="1"/>
        <v>0</v>
      </c>
      <c r="G14" s="24">
        <f t="shared" si="1"/>
        <v>234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3208</v>
      </c>
      <c r="E18" s="24">
        <f t="shared" si="1"/>
        <v>1</v>
      </c>
      <c r="F18" s="24">
        <f t="shared" si="1"/>
        <v>0</v>
      </c>
      <c r="G18" s="24">
        <f t="shared" si="1"/>
        <v>3207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4980</v>
      </c>
      <c r="E19" s="39">
        <f>SUM(E5:E18)</f>
        <v>1</v>
      </c>
      <c r="F19" s="39">
        <f t="shared" ref="F19:H19" si="3">SUM(F5:F18)</f>
        <v>0</v>
      </c>
      <c r="G19" s="39">
        <f t="shared" si="3"/>
        <v>4979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4944</v>
      </c>
      <c r="E20" s="12">
        <f>SUMIFS('2012Figures'!J:J,'2012Figures'!B:B,"BrokerToCy",'2012Figures'!G:G,"E1",'2012Figures'!K:K,1,'2012Figures'!E:E,$B$1)</f>
        <v>1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4943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0</v>
      </c>
      <c r="E21" s="12">
        <f>SUMIFS('2012Figures'!J:J,'2012Figures'!B:B,"BrokerToCy",'2012Figures'!G:G,"E1",'2012Figures'!K:K,2,'2012Figures'!E:E,$B$1)</f>
        <v>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36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36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4980</v>
      </c>
      <c r="E29" s="39">
        <f>SUM(E20:E28)</f>
        <v>1</v>
      </c>
      <c r="F29" s="39">
        <f t="shared" ref="F29:H29" si="4">SUM(F20:F28)</f>
        <v>0</v>
      </c>
      <c r="G29" s="39">
        <f t="shared" si="4"/>
        <v>4979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270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270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10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10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260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260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270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270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329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329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329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329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329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329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2346</v>
      </c>
      <c r="E57" s="15">
        <f>SUMIFS('2012Figures'!J:J,'2012Figures'!C:C,A57,'2012Figures'!B:B,"BrokerToCy",'2012Figures'!G:G,"E1",'2012Figures'!E:E,$B$1)</f>
        <v>1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2345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1345</v>
      </c>
      <c r="E58" s="12">
        <f>SUMIFS('2012Figures'!J:J,'2012Figures'!C:C,A58,'2012Figures'!H:H,"",'2012Figures'!I:I,"",'2012Figures'!B:B,"BrokerToCy",'2012Figures'!G:G,"E1",'2012Figures'!E:E,$B$1)</f>
        <v>1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1344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1001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1001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2346</v>
      </c>
      <c r="E126" s="39">
        <f>SUM(E58:E125)</f>
        <v>1</v>
      </c>
      <c r="F126" s="39">
        <f t="shared" ref="F126:H126" si="7">SUM(F58:F125)</f>
        <v>0</v>
      </c>
      <c r="G126" s="39">
        <f t="shared" si="7"/>
        <v>2345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537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537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537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537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537</v>
      </c>
      <c r="E132" s="39">
        <f>SUM(E128:E131)</f>
        <v>0</v>
      </c>
      <c r="F132" s="39">
        <f>SUM(F128:F131)</f>
        <v>0</v>
      </c>
      <c r="G132" s="39">
        <f>SUM(G128:G131)</f>
        <v>537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1454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1454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224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224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1230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1230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1454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1454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8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8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8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8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8</v>
      </c>
      <c r="E188" s="39">
        <f>SUM(E179:E187)</f>
        <v>0</v>
      </c>
      <c r="F188" s="39">
        <f>SUM(F179:F187)</f>
        <v>0</v>
      </c>
      <c r="G188" s="39">
        <f>SUM(G179:G187)</f>
        <v>8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0</v>
      </c>
      <c r="E264" s="39">
        <f>SUM(E258:E263)</f>
        <v>0</v>
      </c>
      <c r="F264" s="39">
        <f>SUM(F258:F263)</f>
        <v>0</v>
      </c>
      <c r="G264" s="39">
        <f>SUM(G258:G263)</f>
        <v>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36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36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36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36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36</v>
      </c>
      <c r="E313" s="39">
        <f>SUM(E309:E312)</f>
        <v>0</v>
      </c>
      <c r="F313" s="39">
        <f>SUM(F309:F312)</f>
        <v>0</v>
      </c>
      <c r="G313" s="39">
        <f>SUM(G309:G312)</f>
        <v>36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4"/>
  <sheetViews>
    <sheetView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10.5703125" bestFit="1" customWidth="1"/>
    <col min="2" max="2" width="11.140625" bestFit="1" customWidth="1"/>
    <col min="4" max="4" width="62" bestFit="1" customWidth="1"/>
    <col min="6" max="6" width="43.7109375" bestFit="1" customWidth="1"/>
    <col min="7" max="7" width="5.140625" style="1" bestFit="1" customWidth="1"/>
    <col min="8" max="8" width="11.140625" bestFit="1" customWidth="1"/>
    <col min="9" max="9" width="5.140625" bestFit="1" customWidth="1"/>
  </cols>
  <sheetData>
    <row r="1" spans="1:12" x14ac:dyDescent="0.25">
      <c r="A1" s="28" t="s">
        <v>0</v>
      </c>
      <c r="B1" s="28"/>
      <c r="C1" s="28" t="s">
        <v>81</v>
      </c>
      <c r="D1" s="28"/>
      <c r="E1" s="28" t="s">
        <v>82</v>
      </c>
      <c r="F1" s="28"/>
      <c r="G1" s="2" t="s">
        <v>1</v>
      </c>
      <c r="H1" s="3" t="s">
        <v>2</v>
      </c>
      <c r="I1" s="3" t="s">
        <v>3</v>
      </c>
      <c r="J1" s="4" t="s">
        <v>4</v>
      </c>
    </row>
    <row r="2" spans="1:12" x14ac:dyDescent="0.25">
      <c r="A2" s="5">
        <v>1</v>
      </c>
      <c r="B2" s="5" t="s">
        <v>37</v>
      </c>
      <c r="C2" s="5">
        <v>103</v>
      </c>
      <c r="D2" s="5" t="s">
        <v>17</v>
      </c>
      <c r="E2" s="5">
        <v>1</v>
      </c>
      <c r="F2" s="5" t="s">
        <v>18</v>
      </c>
      <c r="G2" s="6" t="s">
        <v>9</v>
      </c>
      <c r="H2" s="5"/>
      <c r="I2" s="5"/>
      <c r="J2" s="5">
        <v>1</v>
      </c>
      <c r="K2" t="str">
        <f t="shared" ref="K2:K65" si="0">IF(LEN(C2)=4,LEFT(C2,2),LEFT(C2,1))</f>
        <v>1</v>
      </c>
      <c r="L2">
        <f>SUM(J2:J404)</f>
        <v>29828215</v>
      </c>
    </row>
    <row r="3" spans="1:12" x14ac:dyDescent="0.25">
      <c r="A3" s="5">
        <v>1</v>
      </c>
      <c r="B3" s="5" t="s">
        <v>37</v>
      </c>
      <c r="C3" s="5">
        <v>103</v>
      </c>
      <c r="D3" s="5" t="s">
        <v>17</v>
      </c>
      <c r="E3" s="5">
        <v>3</v>
      </c>
      <c r="F3" s="5" t="s">
        <v>10</v>
      </c>
      <c r="G3" s="6" t="s">
        <v>9</v>
      </c>
      <c r="H3" s="5"/>
      <c r="I3" s="5"/>
      <c r="J3" s="5">
        <v>8</v>
      </c>
      <c r="K3" t="str">
        <f t="shared" si="0"/>
        <v>1</v>
      </c>
    </row>
    <row r="4" spans="1:12" x14ac:dyDescent="0.25">
      <c r="A4" s="5">
        <v>1</v>
      </c>
      <c r="B4" s="5" t="s">
        <v>37</v>
      </c>
      <c r="C4" s="5">
        <v>103</v>
      </c>
      <c r="D4" s="5" t="s">
        <v>17</v>
      </c>
      <c r="E4" s="5">
        <v>4</v>
      </c>
      <c r="F4" s="5" t="s">
        <v>11</v>
      </c>
      <c r="G4" s="6" t="s">
        <v>9</v>
      </c>
      <c r="H4" s="5"/>
      <c r="I4" s="5"/>
      <c r="J4" s="5">
        <v>3</v>
      </c>
      <c r="K4" t="str">
        <f t="shared" si="0"/>
        <v>1</v>
      </c>
    </row>
    <row r="5" spans="1:12" x14ac:dyDescent="0.25">
      <c r="A5" s="5">
        <v>1</v>
      </c>
      <c r="B5" s="5" t="s">
        <v>37</v>
      </c>
      <c r="C5" s="5">
        <v>103</v>
      </c>
      <c r="D5" s="5" t="s">
        <v>17</v>
      </c>
      <c r="E5" s="5">
        <v>5</v>
      </c>
      <c r="F5" s="5" t="s">
        <v>12</v>
      </c>
      <c r="G5" s="6" t="s">
        <v>9</v>
      </c>
      <c r="H5" s="5"/>
      <c r="I5" s="5"/>
      <c r="J5" s="5">
        <v>16</v>
      </c>
      <c r="K5" t="str">
        <f t="shared" si="0"/>
        <v>1</v>
      </c>
    </row>
    <row r="6" spans="1:12" x14ac:dyDescent="0.25">
      <c r="A6" s="5">
        <v>1</v>
      </c>
      <c r="B6" s="5" t="s">
        <v>37</v>
      </c>
      <c r="C6" s="5">
        <v>103</v>
      </c>
      <c r="D6" s="5" t="s">
        <v>17</v>
      </c>
      <c r="E6" s="5">
        <v>5</v>
      </c>
      <c r="F6" s="5" t="s">
        <v>12</v>
      </c>
      <c r="G6" s="6" t="s">
        <v>6</v>
      </c>
      <c r="H6" s="5"/>
      <c r="I6" s="5"/>
      <c r="J6" s="5">
        <v>2</v>
      </c>
      <c r="K6" t="str">
        <f t="shared" si="0"/>
        <v>1</v>
      </c>
    </row>
    <row r="7" spans="1:12" x14ac:dyDescent="0.25">
      <c r="A7" s="5">
        <v>1</v>
      </c>
      <c r="B7" s="5" t="s">
        <v>37</v>
      </c>
      <c r="C7" s="5">
        <v>103</v>
      </c>
      <c r="D7" s="5" t="s">
        <v>17</v>
      </c>
      <c r="E7" s="5">
        <v>6</v>
      </c>
      <c r="F7" s="5" t="s">
        <v>13</v>
      </c>
      <c r="G7" s="6" t="s">
        <v>9</v>
      </c>
      <c r="H7" s="5"/>
      <c r="I7" s="5"/>
      <c r="J7" s="5">
        <v>1</v>
      </c>
      <c r="K7" t="str">
        <f t="shared" si="0"/>
        <v>1</v>
      </c>
    </row>
    <row r="8" spans="1:12" x14ac:dyDescent="0.25">
      <c r="A8" s="5">
        <v>1</v>
      </c>
      <c r="B8" s="5" t="s">
        <v>37</v>
      </c>
      <c r="C8" s="5">
        <v>103</v>
      </c>
      <c r="D8" s="5" t="s">
        <v>17</v>
      </c>
      <c r="E8" s="5">
        <v>7</v>
      </c>
      <c r="F8" s="5" t="s">
        <v>14</v>
      </c>
      <c r="G8" s="6" t="s">
        <v>9</v>
      </c>
      <c r="H8" s="5"/>
      <c r="I8" s="5"/>
      <c r="J8" s="5">
        <v>2</v>
      </c>
      <c r="K8" t="str">
        <f t="shared" si="0"/>
        <v>1</v>
      </c>
    </row>
    <row r="9" spans="1:12" x14ac:dyDescent="0.25">
      <c r="A9" s="5">
        <v>1</v>
      </c>
      <c r="B9" s="5" t="s">
        <v>37</v>
      </c>
      <c r="C9" s="5">
        <v>103</v>
      </c>
      <c r="D9" s="5" t="s">
        <v>17</v>
      </c>
      <c r="E9" s="5">
        <v>9</v>
      </c>
      <c r="F9" s="5" t="s">
        <v>34</v>
      </c>
      <c r="G9" s="6" t="s">
        <v>9</v>
      </c>
      <c r="H9" s="5"/>
      <c r="I9" s="5"/>
      <c r="J9" s="5">
        <v>2</v>
      </c>
      <c r="K9" t="str">
        <f t="shared" si="0"/>
        <v>1</v>
      </c>
    </row>
    <row r="10" spans="1:12" x14ac:dyDescent="0.25">
      <c r="A10" s="5">
        <v>1</v>
      </c>
      <c r="B10" s="5" t="s">
        <v>37</v>
      </c>
      <c r="C10" s="5">
        <v>103</v>
      </c>
      <c r="D10" s="5" t="s">
        <v>17</v>
      </c>
      <c r="E10" s="5">
        <v>99</v>
      </c>
      <c r="F10" s="5" t="s">
        <v>16</v>
      </c>
      <c r="G10" s="6" t="s">
        <v>9</v>
      </c>
      <c r="H10" s="5"/>
      <c r="I10" s="5"/>
      <c r="J10" s="5">
        <v>1</v>
      </c>
      <c r="K10" t="str">
        <f t="shared" si="0"/>
        <v>1</v>
      </c>
    </row>
    <row r="11" spans="1:12" x14ac:dyDescent="0.25">
      <c r="A11" s="5">
        <v>1</v>
      </c>
      <c r="B11" s="5" t="s">
        <v>37</v>
      </c>
      <c r="C11" s="5">
        <v>104</v>
      </c>
      <c r="D11" s="5" t="s">
        <v>20</v>
      </c>
      <c r="E11" s="5">
        <v>3</v>
      </c>
      <c r="F11" s="5" t="s">
        <v>10</v>
      </c>
      <c r="G11" s="6" t="s">
        <v>9</v>
      </c>
      <c r="H11" s="5"/>
      <c r="I11" s="5"/>
      <c r="J11" s="5">
        <v>3</v>
      </c>
      <c r="K11" t="str">
        <f t="shared" si="0"/>
        <v>1</v>
      </c>
    </row>
    <row r="12" spans="1:12" x14ac:dyDescent="0.25">
      <c r="A12" s="5">
        <v>1</v>
      </c>
      <c r="B12" s="5" t="s">
        <v>37</v>
      </c>
      <c r="C12" s="5">
        <v>104</v>
      </c>
      <c r="D12" s="5" t="s">
        <v>20</v>
      </c>
      <c r="E12" s="5">
        <v>4</v>
      </c>
      <c r="F12" s="5" t="s">
        <v>11</v>
      </c>
      <c r="G12" s="6" t="s">
        <v>9</v>
      </c>
      <c r="H12" s="5"/>
      <c r="I12" s="5"/>
      <c r="J12" s="5">
        <v>1</v>
      </c>
      <c r="K12" t="str">
        <f t="shared" si="0"/>
        <v>1</v>
      </c>
    </row>
    <row r="13" spans="1:12" x14ac:dyDescent="0.25">
      <c r="A13" s="5">
        <v>1</v>
      </c>
      <c r="B13" s="5" t="s">
        <v>37</v>
      </c>
      <c r="C13" s="5">
        <v>104</v>
      </c>
      <c r="D13" s="5" t="s">
        <v>20</v>
      </c>
      <c r="E13" s="5">
        <v>5</v>
      </c>
      <c r="F13" s="5" t="s">
        <v>12</v>
      </c>
      <c r="G13" s="6" t="s">
        <v>9</v>
      </c>
      <c r="H13" s="5"/>
      <c r="I13" s="5"/>
      <c r="J13" s="5">
        <v>11</v>
      </c>
      <c r="K13" t="str">
        <f t="shared" si="0"/>
        <v>1</v>
      </c>
    </row>
    <row r="14" spans="1:12" x14ac:dyDescent="0.25">
      <c r="A14" s="5">
        <v>1</v>
      </c>
      <c r="B14" s="5" t="s">
        <v>37</v>
      </c>
      <c r="C14" s="5">
        <v>104</v>
      </c>
      <c r="D14" s="5" t="s">
        <v>20</v>
      </c>
      <c r="E14" s="5">
        <v>6</v>
      </c>
      <c r="F14" s="5" t="s">
        <v>13</v>
      </c>
      <c r="G14" s="6" t="s">
        <v>9</v>
      </c>
      <c r="H14" s="5"/>
      <c r="I14" s="5"/>
      <c r="J14" s="5">
        <v>3</v>
      </c>
      <c r="K14" t="str">
        <f t="shared" si="0"/>
        <v>1</v>
      </c>
    </row>
    <row r="15" spans="1:12" x14ac:dyDescent="0.25">
      <c r="A15" s="5">
        <v>1</v>
      </c>
      <c r="B15" s="5" t="s">
        <v>37</v>
      </c>
      <c r="C15" s="5">
        <v>104</v>
      </c>
      <c r="D15" s="5" t="s">
        <v>20</v>
      </c>
      <c r="E15" s="5">
        <v>9</v>
      </c>
      <c r="F15" s="5" t="s">
        <v>34</v>
      </c>
      <c r="G15" s="6" t="s">
        <v>9</v>
      </c>
      <c r="H15" s="5"/>
      <c r="I15" s="5"/>
      <c r="J15" s="5">
        <v>4</v>
      </c>
      <c r="K15" t="str">
        <f t="shared" si="0"/>
        <v>1</v>
      </c>
    </row>
    <row r="16" spans="1:12" x14ac:dyDescent="0.25">
      <c r="A16" s="5">
        <v>1</v>
      </c>
      <c r="B16" s="5" t="s">
        <v>37</v>
      </c>
      <c r="C16" s="5">
        <v>104</v>
      </c>
      <c r="D16" s="5" t="s">
        <v>20</v>
      </c>
      <c r="E16" s="5">
        <v>22</v>
      </c>
      <c r="F16" s="5" t="s">
        <v>15</v>
      </c>
      <c r="G16" s="6" t="s">
        <v>9</v>
      </c>
      <c r="H16" s="5"/>
      <c r="I16" s="5"/>
      <c r="J16" s="5">
        <v>1</v>
      </c>
      <c r="K16" t="str">
        <f t="shared" si="0"/>
        <v>1</v>
      </c>
    </row>
    <row r="17" spans="1:11" x14ac:dyDescent="0.25">
      <c r="A17" s="5">
        <v>1</v>
      </c>
      <c r="B17" s="5" t="s">
        <v>37</v>
      </c>
      <c r="C17" s="5">
        <v>104</v>
      </c>
      <c r="D17" s="5" t="s">
        <v>20</v>
      </c>
      <c r="E17" s="5">
        <v>99</v>
      </c>
      <c r="F17" s="5" t="s">
        <v>16</v>
      </c>
      <c r="G17" s="6" t="s">
        <v>9</v>
      </c>
      <c r="H17" s="5"/>
      <c r="I17" s="5"/>
      <c r="J17" s="5">
        <v>1</v>
      </c>
      <c r="K17" t="str">
        <f t="shared" si="0"/>
        <v>1</v>
      </c>
    </row>
    <row r="18" spans="1:11" x14ac:dyDescent="0.25">
      <c r="A18" s="5">
        <v>1</v>
      </c>
      <c r="B18" s="5" t="s">
        <v>37</v>
      </c>
      <c r="C18" s="5">
        <v>123</v>
      </c>
      <c r="D18" s="5" t="s">
        <v>38</v>
      </c>
      <c r="E18" s="5">
        <v>1</v>
      </c>
      <c r="F18" s="5" t="s">
        <v>18</v>
      </c>
      <c r="G18" s="6" t="s">
        <v>9</v>
      </c>
      <c r="H18" s="5" t="s">
        <v>39</v>
      </c>
      <c r="I18" s="5">
        <v>1</v>
      </c>
      <c r="J18" s="5">
        <v>3</v>
      </c>
      <c r="K18" t="str">
        <f t="shared" si="0"/>
        <v>1</v>
      </c>
    </row>
    <row r="19" spans="1:11" x14ac:dyDescent="0.25">
      <c r="A19" s="5">
        <v>1</v>
      </c>
      <c r="B19" s="5" t="s">
        <v>37</v>
      </c>
      <c r="C19" s="5">
        <v>123</v>
      </c>
      <c r="D19" s="5" t="s">
        <v>38</v>
      </c>
      <c r="E19" s="5">
        <v>5</v>
      </c>
      <c r="F19" s="5" t="s">
        <v>12</v>
      </c>
      <c r="G19" s="6" t="s">
        <v>9</v>
      </c>
      <c r="H19" s="5" t="s">
        <v>39</v>
      </c>
      <c r="I19" s="5">
        <v>3</v>
      </c>
      <c r="J19" s="5">
        <v>2</v>
      </c>
      <c r="K19" t="str">
        <f t="shared" si="0"/>
        <v>1</v>
      </c>
    </row>
    <row r="20" spans="1:11" x14ac:dyDescent="0.25">
      <c r="A20" s="5">
        <v>1</v>
      </c>
      <c r="B20" s="5" t="s">
        <v>37</v>
      </c>
      <c r="C20" s="5">
        <v>202</v>
      </c>
      <c r="D20" s="5" t="s">
        <v>25</v>
      </c>
      <c r="E20" s="5">
        <v>1</v>
      </c>
      <c r="F20" s="5" t="s">
        <v>18</v>
      </c>
      <c r="G20" s="6" t="s">
        <v>9</v>
      </c>
      <c r="H20" s="5" t="s">
        <v>40</v>
      </c>
      <c r="I20" s="5">
        <v>1</v>
      </c>
      <c r="J20" s="5">
        <v>3</v>
      </c>
      <c r="K20" t="str">
        <f t="shared" si="0"/>
        <v>2</v>
      </c>
    </row>
    <row r="21" spans="1:11" x14ac:dyDescent="0.25">
      <c r="A21" s="5">
        <v>1</v>
      </c>
      <c r="B21" s="5" t="s">
        <v>37</v>
      </c>
      <c r="C21" s="5">
        <v>202</v>
      </c>
      <c r="D21" s="5" t="s">
        <v>25</v>
      </c>
      <c r="E21" s="5">
        <v>2</v>
      </c>
      <c r="F21" s="5" t="s">
        <v>8</v>
      </c>
      <c r="G21" s="6" t="s">
        <v>9</v>
      </c>
      <c r="H21" s="5" t="s">
        <v>40</v>
      </c>
      <c r="I21" s="5">
        <v>1</v>
      </c>
      <c r="J21" s="5">
        <v>44</v>
      </c>
      <c r="K21" t="str">
        <f t="shared" si="0"/>
        <v>2</v>
      </c>
    </row>
    <row r="22" spans="1:11" x14ac:dyDescent="0.25">
      <c r="A22" s="5">
        <v>1</v>
      </c>
      <c r="B22" s="5" t="s">
        <v>37</v>
      </c>
      <c r="C22" s="5">
        <v>202</v>
      </c>
      <c r="D22" s="5" t="s">
        <v>25</v>
      </c>
      <c r="E22" s="5">
        <v>3</v>
      </c>
      <c r="F22" s="5" t="s">
        <v>10</v>
      </c>
      <c r="G22" s="6" t="s">
        <v>9</v>
      </c>
      <c r="H22" s="5" t="s">
        <v>40</v>
      </c>
      <c r="I22" s="5">
        <v>1</v>
      </c>
      <c r="J22" s="5">
        <v>4050</v>
      </c>
      <c r="K22" t="str">
        <f t="shared" si="0"/>
        <v>2</v>
      </c>
    </row>
    <row r="23" spans="1:11" x14ac:dyDescent="0.25">
      <c r="A23" s="5">
        <v>1</v>
      </c>
      <c r="B23" s="5" t="s">
        <v>37</v>
      </c>
      <c r="C23" s="5">
        <v>202</v>
      </c>
      <c r="D23" s="5" t="s">
        <v>25</v>
      </c>
      <c r="E23" s="5">
        <v>3</v>
      </c>
      <c r="F23" s="5" t="s">
        <v>10</v>
      </c>
      <c r="G23" s="6" t="s">
        <v>9</v>
      </c>
      <c r="H23" s="5" t="s">
        <v>40</v>
      </c>
      <c r="I23" s="5">
        <v>4</v>
      </c>
      <c r="J23" s="5">
        <v>24</v>
      </c>
      <c r="K23" t="str">
        <f t="shared" si="0"/>
        <v>2</v>
      </c>
    </row>
    <row r="24" spans="1:11" x14ac:dyDescent="0.25">
      <c r="A24" s="5">
        <v>1</v>
      </c>
      <c r="B24" s="5" t="s">
        <v>37</v>
      </c>
      <c r="C24" s="5">
        <v>202</v>
      </c>
      <c r="D24" s="5" t="s">
        <v>25</v>
      </c>
      <c r="E24" s="5">
        <v>4</v>
      </c>
      <c r="F24" s="5" t="s">
        <v>11</v>
      </c>
      <c r="G24" s="6" t="s">
        <v>9</v>
      </c>
      <c r="H24" s="5" t="s">
        <v>40</v>
      </c>
      <c r="I24" s="5">
        <v>1</v>
      </c>
      <c r="J24" s="5">
        <v>364</v>
      </c>
      <c r="K24" t="str">
        <f t="shared" si="0"/>
        <v>2</v>
      </c>
    </row>
    <row r="25" spans="1:11" x14ac:dyDescent="0.25">
      <c r="A25" s="5">
        <v>1</v>
      </c>
      <c r="B25" s="5" t="s">
        <v>37</v>
      </c>
      <c r="C25" s="5">
        <v>202</v>
      </c>
      <c r="D25" s="5" t="s">
        <v>25</v>
      </c>
      <c r="E25" s="5">
        <v>4</v>
      </c>
      <c r="F25" s="5" t="s">
        <v>11</v>
      </c>
      <c r="G25" s="6" t="s">
        <v>9</v>
      </c>
      <c r="H25" s="5" t="s">
        <v>40</v>
      </c>
      <c r="I25" s="5">
        <v>4</v>
      </c>
      <c r="J25" s="5">
        <v>2</v>
      </c>
      <c r="K25" t="str">
        <f t="shared" si="0"/>
        <v>2</v>
      </c>
    </row>
    <row r="26" spans="1:11" x14ac:dyDescent="0.25">
      <c r="A26" s="5">
        <v>1</v>
      </c>
      <c r="B26" s="5" t="s">
        <v>37</v>
      </c>
      <c r="C26" s="5">
        <v>202</v>
      </c>
      <c r="D26" s="5" t="s">
        <v>25</v>
      </c>
      <c r="E26" s="5">
        <v>5</v>
      </c>
      <c r="F26" s="5" t="s">
        <v>12</v>
      </c>
      <c r="G26" s="6" t="s">
        <v>9</v>
      </c>
      <c r="H26" s="5" t="s">
        <v>40</v>
      </c>
      <c r="I26" s="5">
        <v>1</v>
      </c>
      <c r="J26" s="5">
        <v>29286</v>
      </c>
      <c r="K26" t="str">
        <f t="shared" si="0"/>
        <v>2</v>
      </c>
    </row>
    <row r="27" spans="1:11" x14ac:dyDescent="0.25">
      <c r="A27" s="5">
        <v>1</v>
      </c>
      <c r="B27" s="5" t="s">
        <v>37</v>
      </c>
      <c r="C27" s="5">
        <v>202</v>
      </c>
      <c r="D27" s="5" t="s">
        <v>25</v>
      </c>
      <c r="E27" s="5">
        <v>5</v>
      </c>
      <c r="F27" s="5" t="s">
        <v>12</v>
      </c>
      <c r="G27" s="6" t="s">
        <v>9</v>
      </c>
      <c r="H27" s="5" t="s">
        <v>40</v>
      </c>
      <c r="I27" s="5">
        <v>4</v>
      </c>
      <c r="J27" s="5">
        <v>65</v>
      </c>
      <c r="K27" t="str">
        <f t="shared" si="0"/>
        <v>2</v>
      </c>
    </row>
    <row r="28" spans="1:11" x14ac:dyDescent="0.25">
      <c r="A28" s="5">
        <v>1</v>
      </c>
      <c r="B28" s="5" t="s">
        <v>37</v>
      </c>
      <c r="C28" s="5">
        <v>202</v>
      </c>
      <c r="D28" s="5" t="s">
        <v>25</v>
      </c>
      <c r="E28" s="5">
        <v>6</v>
      </c>
      <c r="F28" s="5" t="s">
        <v>13</v>
      </c>
      <c r="G28" s="6" t="s">
        <v>9</v>
      </c>
      <c r="H28" s="5" t="s">
        <v>40</v>
      </c>
      <c r="I28" s="5">
        <v>1</v>
      </c>
      <c r="J28" s="5">
        <v>18</v>
      </c>
      <c r="K28" t="str">
        <f t="shared" si="0"/>
        <v>2</v>
      </c>
    </row>
    <row r="29" spans="1:11" x14ac:dyDescent="0.25">
      <c r="A29" s="5">
        <v>1</v>
      </c>
      <c r="B29" s="5" t="s">
        <v>37</v>
      </c>
      <c r="C29" s="5">
        <v>202</v>
      </c>
      <c r="D29" s="5" t="s">
        <v>25</v>
      </c>
      <c r="E29" s="5">
        <v>6</v>
      </c>
      <c r="F29" s="5" t="s">
        <v>13</v>
      </c>
      <c r="G29" s="6" t="s">
        <v>6</v>
      </c>
      <c r="H29" s="5"/>
      <c r="I29" s="5"/>
      <c r="J29" s="5">
        <v>17330</v>
      </c>
      <c r="K29" t="str">
        <f t="shared" si="0"/>
        <v>2</v>
      </c>
    </row>
    <row r="30" spans="1:11" x14ac:dyDescent="0.25">
      <c r="A30" s="5">
        <v>1</v>
      </c>
      <c r="B30" s="5" t="s">
        <v>37</v>
      </c>
      <c r="C30" s="5">
        <v>202</v>
      </c>
      <c r="D30" s="5" t="s">
        <v>25</v>
      </c>
      <c r="E30" s="5">
        <v>7</v>
      </c>
      <c r="F30" s="5" t="s">
        <v>14</v>
      </c>
      <c r="G30" s="6" t="s">
        <v>9</v>
      </c>
      <c r="H30" s="5" t="s">
        <v>40</v>
      </c>
      <c r="I30" s="5">
        <v>1</v>
      </c>
      <c r="J30" s="5">
        <v>156</v>
      </c>
      <c r="K30" t="str">
        <f t="shared" si="0"/>
        <v>2</v>
      </c>
    </row>
    <row r="31" spans="1:11" x14ac:dyDescent="0.25">
      <c r="A31" s="5">
        <v>1</v>
      </c>
      <c r="B31" s="5" t="s">
        <v>37</v>
      </c>
      <c r="C31" s="5">
        <v>202</v>
      </c>
      <c r="D31" s="5" t="s">
        <v>25</v>
      </c>
      <c r="E31" s="5">
        <v>9</v>
      </c>
      <c r="F31" s="5" t="s">
        <v>34</v>
      </c>
      <c r="G31" s="6" t="s">
        <v>9</v>
      </c>
      <c r="H31" s="5" t="s">
        <v>40</v>
      </c>
      <c r="I31" s="5">
        <v>1</v>
      </c>
      <c r="J31" s="5">
        <v>6</v>
      </c>
      <c r="K31" t="str">
        <f t="shared" si="0"/>
        <v>2</v>
      </c>
    </row>
    <row r="32" spans="1:11" x14ac:dyDescent="0.25">
      <c r="A32" s="5">
        <v>1</v>
      </c>
      <c r="B32" s="5" t="s">
        <v>37</v>
      </c>
      <c r="C32" s="5">
        <v>202</v>
      </c>
      <c r="D32" s="5" t="s">
        <v>25</v>
      </c>
      <c r="E32" s="5">
        <v>10</v>
      </c>
      <c r="F32" s="5" t="s">
        <v>41</v>
      </c>
      <c r="G32" s="6" t="s">
        <v>9</v>
      </c>
      <c r="H32" s="5" t="s">
        <v>40</v>
      </c>
      <c r="I32" s="5">
        <v>1</v>
      </c>
      <c r="J32" s="5">
        <v>6</v>
      </c>
      <c r="K32" t="str">
        <f t="shared" si="0"/>
        <v>2</v>
      </c>
    </row>
    <row r="33" spans="1:11" x14ac:dyDescent="0.25">
      <c r="A33" s="5">
        <v>1</v>
      </c>
      <c r="B33" s="5" t="s">
        <v>37</v>
      </c>
      <c r="C33" s="5">
        <v>202</v>
      </c>
      <c r="D33" s="5" t="s">
        <v>25</v>
      </c>
      <c r="E33" s="5">
        <v>11</v>
      </c>
      <c r="F33" s="5" t="s">
        <v>42</v>
      </c>
      <c r="G33" s="6" t="s">
        <v>9</v>
      </c>
      <c r="H33" s="5" t="s">
        <v>40</v>
      </c>
      <c r="I33" s="5">
        <v>1</v>
      </c>
      <c r="J33" s="5">
        <v>97</v>
      </c>
      <c r="K33" t="str">
        <f t="shared" si="0"/>
        <v>2</v>
      </c>
    </row>
    <row r="34" spans="1:11" x14ac:dyDescent="0.25">
      <c r="A34" s="5">
        <v>1</v>
      </c>
      <c r="B34" s="5" t="s">
        <v>37</v>
      </c>
      <c r="C34" s="5">
        <v>202</v>
      </c>
      <c r="D34" s="5" t="s">
        <v>25</v>
      </c>
      <c r="E34" s="5">
        <v>98</v>
      </c>
      <c r="F34" s="5" t="s">
        <v>43</v>
      </c>
      <c r="G34" s="6" t="s">
        <v>9</v>
      </c>
      <c r="H34" s="5" t="s">
        <v>40</v>
      </c>
      <c r="I34" s="5">
        <v>1</v>
      </c>
      <c r="J34" s="5">
        <v>12</v>
      </c>
      <c r="K34" t="str">
        <f t="shared" si="0"/>
        <v>2</v>
      </c>
    </row>
    <row r="35" spans="1:11" x14ac:dyDescent="0.25">
      <c r="A35" s="5">
        <v>1</v>
      </c>
      <c r="B35" s="5" t="s">
        <v>37</v>
      </c>
      <c r="C35" s="5">
        <v>202</v>
      </c>
      <c r="D35" s="5" t="s">
        <v>25</v>
      </c>
      <c r="E35" s="5">
        <v>99</v>
      </c>
      <c r="F35" s="5" t="s">
        <v>16</v>
      </c>
      <c r="G35" s="6" t="s">
        <v>9</v>
      </c>
      <c r="H35" s="5" t="s">
        <v>40</v>
      </c>
      <c r="I35" s="5">
        <v>1</v>
      </c>
      <c r="J35" s="5">
        <v>3319</v>
      </c>
      <c r="K35" t="str">
        <f t="shared" si="0"/>
        <v>2</v>
      </c>
    </row>
    <row r="36" spans="1:11" x14ac:dyDescent="0.25">
      <c r="A36" s="5">
        <v>1</v>
      </c>
      <c r="B36" s="5" t="s">
        <v>37</v>
      </c>
      <c r="C36" s="5">
        <v>202</v>
      </c>
      <c r="D36" s="5" t="s">
        <v>25</v>
      </c>
      <c r="E36" s="5">
        <v>99</v>
      </c>
      <c r="F36" s="5" t="s">
        <v>16</v>
      </c>
      <c r="G36" s="6" t="s">
        <v>9</v>
      </c>
      <c r="H36" s="5" t="s">
        <v>40</v>
      </c>
      <c r="I36" s="5">
        <v>4</v>
      </c>
      <c r="J36" s="5">
        <v>21</v>
      </c>
      <c r="K36" t="str">
        <f t="shared" si="0"/>
        <v>2</v>
      </c>
    </row>
    <row r="37" spans="1:11" x14ac:dyDescent="0.25">
      <c r="A37" s="5">
        <v>1</v>
      </c>
      <c r="B37" s="5" t="s">
        <v>37</v>
      </c>
      <c r="C37" s="5">
        <v>203</v>
      </c>
      <c r="D37" s="5" t="s">
        <v>44</v>
      </c>
      <c r="E37" s="5">
        <v>0</v>
      </c>
      <c r="F37" s="5" t="s">
        <v>5</v>
      </c>
      <c r="G37" s="6" t="s">
        <v>9</v>
      </c>
      <c r="H37" s="5"/>
      <c r="I37" s="5"/>
      <c r="J37" s="5">
        <v>7830</v>
      </c>
      <c r="K37" t="str">
        <f t="shared" si="0"/>
        <v>2</v>
      </c>
    </row>
    <row r="38" spans="1:11" x14ac:dyDescent="0.25">
      <c r="A38" s="5">
        <v>1</v>
      </c>
      <c r="B38" s="5" t="s">
        <v>37</v>
      </c>
      <c r="C38" s="5">
        <v>203</v>
      </c>
      <c r="D38" s="5" t="s">
        <v>44</v>
      </c>
      <c r="E38" s="5">
        <v>0</v>
      </c>
      <c r="F38" s="5" t="s">
        <v>5</v>
      </c>
      <c r="G38" s="6" t="s">
        <v>6</v>
      </c>
      <c r="H38" s="5"/>
      <c r="I38" s="5"/>
      <c r="J38" s="5">
        <v>2</v>
      </c>
      <c r="K38" t="str">
        <f t="shared" si="0"/>
        <v>2</v>
      </c>
    </row>
    <row r="39" spans="1:11" x14ac:dyDescent="0.25">
      <c r="A39" s="5">
        <v>1</v>
      </c>
      <c r="B39" s="5" t="s">
        <v>37</v>
      </c>
      <c r="C39" s="5">
        <v>203</v>
      </c>
      <c r="D39" s="5" t="s">
        <v>44</v>
      </c>
      <c r="E39" s="5">
        <v>1</v>
      </c>
      <c r="F39" s="5" t="s">
        <v>18</v>
      </c>
      <c r="G39" s="6" t="s">
        <v>9</v>
      </c>
      <c r="H39" s="5" t="s">
        <v>45</v>
      </c>
      <c r="I39" s="5">
        <v>1</v>
      </c>
      <c r="J39" s="5">
        <v>2</v>
      </c>
      <c r="K39" t="str">
        <f t="shared" si="0"/>
        <v>2</v>
      </c>
    </row>
    <row r="40" spans="1:11" x14ac:dyDescent="0.25">
      <c r="A40" s="5">
        <v>1</v>
      </c>
      <c r="B40" s="5" t="s">
        <v>37</v>
      </c>
      <c r="C40" s="5">
        <v>203</v>
      </c>
      <c r="D40" s="5" t="s">
        <v>44</v>
      </c>
      <c r="E40" s="5">
        <v>2</v>
      </c>
      <c r="F40" s="5" t="s">
        <v>8</v>
      </c>
      <c r="G40" s="6" t="s">
        <v>9</v>
      </c>
      <c r="H40" s="5" t="s">
        <v>45</v>
      </c>
      <c r="I40" s="5">
        <v>1</v>
      </c>
      <c r="J40" s="5">
        <v>55</v>
      </c>
      <c r="K40" t="str">
        <f t="shared" si="0"/>
        <v>2</v>
      </c>
    </row>
    <row r="41" spans="1:11" x14ac:dyDescent="0.25">
      <c r="A41" s="5">
        <v>1</v>
      </c>
      <c r="B41" s="5" t="s">
        <v>37</v>
      </c>
      <c r="C41" s="5">
        <v>203</v>
      </c>
      <c r="D41" s="5" t="s">
        <v>44</v>
      </c>
      <c r="E41" s="5">
        <v>3</v>
      </c>
      <c r="F41" s="5" t="s">
        <v>10</v>
      </c>
      <c r="G41" s="6" t="s">
        <v>9</v>
      </c>
      <c r="H41" s="5" t="s">
        <v>45</v>
      </c>
      <c r="I41" s="5">
        <v>1</v>
      </c>
      <c r="J41" s="5">
        <v>1236</v>
      </c>
      <c r="K41" t="str">
        <f t="shared" si="0"/>
        <v>2</v>
      </c>
    </row>
    <row r="42" spans="1:11" x14ac:dyDescent="0.25">
      <c r="A42" s="5">
        <v>1</v>
      </c>
      <c r="B42" s="5" t="s">
        <v>37</v>
      </c>
      <c r="C42" s="5">
        <v>203</v>
      </c>
      <c r="D42" s="5" t="s">
        <v>44</v>
      </c>
      <c r="E42" s="5">
        <v>3</v>
      </c>
      <c r="F42" s="5" t="s">
        <v>10</v>
      </c>
      <c r="G42" s="6" t="s">
        <v>9</v>
      </c>
      <c r="H42" s="5" t="s">
        <v>45</v>
      </c>
      <c r="I42" s="5">
        <v>4</v>
      </c>
      <c r="J42" s="5">
        <v>10</v>
      </c>
      <c r="K42" t="str">
        <f t="shared" si="0"/>
        <v>2</v>
      </c>
    </row>
    <row r="43" spans="1:11" x14ac:dyDescent="0.25">
      <c r="A43" s="5">
        <v>1</v>
      </c>
      <c r="B43" s="5" t="s">
        <v>37</v>
      </c>
      <c r="C43" s="5">
        <v>203</v>
      </c>
      <c r="D43" s="5" t="s">
        <v>44</v>
      </c>
      <c r="E43" s="5">
        <v>4</v>
      </c>
      <c r="F43" s="5" t="s">
        <v>11</v>
      </c>
      <c r="G43" s="6" t="s">
        <v>9</v>
      </c>
      <c r="H43" s="5" t="s">
        <v>45</v>
      </c>
      <c r="I43" s="5">
        <v>1</v>
      </c>
      <c r="J43" s="5">
        <v>193</v>
      </c>
      <c r="K43" t="str">
        <f t="shared" si="0"/>
        <v>2</v>
      </c>
    </row>
    <row r="44" spans="1:11" x14ac:dyDescent="0.25">
      <c r="A44" s="5">
        <v>1</v>
      </c>
      <c r="B44" s="5" t="s">
        <v>37</v>
      </c>
      <c r="C44" s="5">
        <v>203</v>
      </c>
      <c r="D44" s="5" t="s">
        <v>44</v>
      </c>
      <c r="E44" s="5">
        <v>5</v>
      </c>
      <c r="F44" s="5" t="s">
        <v>12</v>
      </c>
      <c r="G44" s="6" t="s">
        <v>9</v>
      </c>
      <c r="H44" s="5" t="s">
        <v>45</v>
      </c>
      <c r="I44" s="5">
        <v>1</v>
      </c>
      <c r="J44" s="5">
        <v>6242</v>
      </c>
      <c r="K44" t="str">
        <f t="shared" si="0"/>
        <v>2</v>
      </c>
    </row>
    <row r="45" spans="1:11" x14ac:dyDescent="0.25">
      <c r="A45" s="5">
        <v>1</v>
      </c>
      <c r="B45" s="5" t="s">
        <v>37</v>
      </c>
      <c r="C45" s="5">
        <v>203</v>
      </c>
      <c r="D45" s="5" t="s">
        <v>44</v>
      </c>
      <c r="E45" s="5">
        <v>5</v>
      </c>
      <c r="F45" s="5" t="s">
        <v>12</v>
      </c>
      <c r="G45" s="6" t="s">
        <v>9</v>
      </c>
      <c r="H45" s="5" t="s">
        <v>45</v>
      </c>
      <c r="I45" s="5">
        <v>4</v>
      </c>
      <c r="J45" s="5">
        <v>35</v>
      </c>
      <c r="K45" t="str">
        <f t="shared" si="0"/>
        <v>2</v>
      </c>
    </row>
    <row r="46" spans="1:11" x14ac:dyDescent="0.25">
      <c r="A46" s="5">
        <v>1</v>
      </c>
      <c r="B46" s="5" t="s">
        <v>37</v>
      </c>
      <c r="C46" s="5">
        <v>203</v>
      </c>
      <c r="D46" s="5" t="s">
        <v>44</v>
      </c>
      <c r="E46" s="5">
        <v>6</v>
      </c>
      <c r="F46" s="5" t="s">
        <v>13</v>
      </c>
      <c r="G46" s="6" t="s">
        <v>9</v>
      </c>
      <c r="H46" s="5" t="s">
        <v>45</v>
      </c>
      <c r="I46" s="5">
        <v>1</v>
      </c>
      <c r="J46" s="5">
        <v>105</v>
      </c>
      <c r="K46" t="str">
        <f t="shared" si="0"/>
        <v>2</v>
      </c>
    </row>
    <row r="47" spans="1:11" x14ac:dyDescent="0.25">
      <c r="A47" s="5">
        <v>1</v>
      </c>
      <c r="B47" s="5" t="s">
        <v>37</v>
      </c>
      <c r="C47" s="5">
        <v>203</v>
      </c>
      <c r="D47" s="5" t="s">
        <v>44</v>
      </c>
      <c r="E47" s="5">
        <v>7</v>
      </c>
      <c r="F47" s="5" t="s">
        <v>14</v>
      </c>
      <c r="G47" s="6" t="s">
        <v>9</v>
      </c>
      <c r="H47" s="5" t="s">
        <v>45</v>
      </c>
      <c r="I47" s="5">
        <v>1</v>
      </c>
      <c r="J47" s="5">
        <v>116</v>
      </c>
      <c r="K47" t="str">
        <f t="shared" si="0"/>
        <v>2</v>
      </c>
    </row>
    <row r="48" spans="1:11" x14ac:dyDescent="0.25">
      <c r="A48" s="5">
        <v>1</v>
      </c>
      <c r="B48" s="5" t="s">
        <v>37</v>
      </c>
      <c r="C48" s="5">
        <v>203</v>
      </c>
      <c r="D48" s="5" t="s">
        <v>44</v>
      </c>
      <c r="E48" s="5">
        <v>8</v>
      </c>
      <c r="F48" s="5" t="s">
        <v>46</v>
      </c>
      <c r="G48" s="6" t="s">
        <v>9</v>
      </c>
      <c r="H48" s="5" t="s">
        <v>45</v>
      </c>
      <c r="I48" s="5">
        <v>1</v>
      </c>
      <c r="J48" s="5">
        <v>1</v>
      </c>
      <c r="K48" t="str">
        <f t="shared" si="0"/>
        <v>2</v>
      </c>
    </row>
    <row r="49" spans="1:11" x14ac:dyDescent="0.25">
      <c r="A49" s="5">
        <v>1</v>
      </c>
      <c r="B49" s="5" t="s">
        <v>37</v>
      </c>
      <c r="C49" s="5">
        <v>203</v>
      </c>
      <c r="D49" s="5" t="s">
        <v>44</v>
      </c>
      <c r="E49" s="5">
        <v>9</v>
      </c>
      <c r="F49" s="5" t="s">
        <v>34</v>
      </c>
      <c r="G49" s="6" t="s">
        <v>9</v>
      </c>
      <c r="H49" s="5" t="s">
        <v>45</v>
      </c>
      <c r="I49" s="5">
        <v>1</v>
      </c>
      <c r="J49" s="5">
        <v>24</v>
      </c>
      <c r="K49" t="str">
        <f t="shared" si="0"/>
        <v>2</v>
      </c>
    </row>
    <row r="50" spans="1:11" x14ac:dyDescent="0.25">
      <c r="A50" s="5">
        <v>1</v>
      </c>
      <c r="B50" s="5" t="s">
        <v>37</v>
      </c>
      <c r="C50" s="5">
        <v>203</v>
      </c>
      <c r="D50" s="5" t="s">
        <v>44</v>
      </c>
      <c r="E50" s="5">
        <v>11</v>
      </c>
      <c r="F50" s="5" t="s">
        <v>42</v>
      </c>
      <c r="G50" s="6" t="s">
        <v>9</v>
      </c>
      <c r="H50" s="5" t="s">
        <v>45</v>
      </c>
      <c r="I50" s="5">
        <v>1</v>
      </c>
      <c r="J50" s="5">
        <v>25</v>
      </c>
      <c r="K50" t="str">
        <f t="shared" si="0"/>
        <v>2</v>
      </c>
    </row>
    <row r="51" spans="1:11" x14ac:dyDescent="0.25">
      <c r="A51" s="5">
        <v>1</v>
      </c>
      <c r="B51" s="5" t="s">
        <v>37</v>
      </c>
      <c r="C51" s="5">
        <v>203</v>
      </c>
      <c r="D51" s="5" t="s">
        <v>44</v>
      </c>
      <c r="E51" s="5">
        <v>98</v>
      </c>
      <c r="F51" s="5" t="s">
        <v>43</v>
      </c>
      <c r="G51" s="6" t="s">
        <v>9</v>
      </c>
      <c r="H51" s="5" t="s">
        <v>45</v>
      </c>
      <c r="I51" s="5">
        <v>1</v>
      </c>
      <c r="J51" s="5">
        <v>8</v>
      </c>
      <c r="K51" t="str">
        <f t="shared" si="0"/>
        <v>2</v>
      </c>
    </row>
    <row r="52" spans="1:11" x14ac:dyDescent="0.25">
      <c r="A52" s="5">
        <v>1</v>
      </c>
      <c r="B52" s="5" t="s">
        <v>37</v>
      </c>
      <c r="C52" s="5">
        <v>203</v>
      </c>
      <c r="D52" s="5" t="s">
        <v>44</v>
      </c>
      <c r="E52" s="5">
        <v>99</v>
      </c>
      <c r="F52" s="5" t="s">
        <v>16</v>
      </c>
      <c r="G52" s="6" t="s">
        <v>9</v>
      </c>
      <c r="H52" s="5" t="s">
        <v>45</v>
      </c>
      <c r="I52" s="5">
        <v>1</v>
      </c>
      <c r="J52" s="5">
        <v>1127</v>
      </c>
      <c r="K52" t="str">
        <f t="shared" si="0"/>
        <v>2</v>
      </c>
    </row>
    <row r="53" spans="1:11" x14ac:dyDescent="0.25">
      <c r="A53" s="5">
        <v>1</v>
      </c>
      <c r="B53" s="5" t="s">
        <v>37</v>
      </c>
      <c r="C53" s="5">
        <v>203</v>
      </c>
      <c r="D53" s="5" t="s">
        <v>44</v>
      </c>
      <c r="E53" s="5">
        <v>99</v>
      </c>
      <c r="F53" s="5" t="s">
        <v>16</v>
      </c>
      <c r="G53" s="6" t="s">
        <v>9</v>
      </c>
      <c r="H53" s="5" t="s">
        <v>45</v>
      </c>
      <c r="I53" s="5">
        <v>4</v>
      </c>
      <c r="J53" s="5">
        <v>5</v>
      </c>
      <c r="K53" t="str">
        <f t="shared" si="0"/>
        <v>2</v>
      </c>
    </row>
    <row r="54" spans="1:11" x14ac:dyDescent="0.25">
      <c r="A54" s="5">
        <v>1</v>
      </c>
      <c r="B54" s="5" t="s">
        <v>37</v>
      </c>
      <c r="C54" s="5">
        <v>302</v>
      </c>
      <c r="D54" s="5" t="s">
        <v>32</v>
      </c>
      <c r="E54" s="5">
        <v>0</v>
      </c>
      <c r="F54" s="5" t="s">
        <v>5</v>
      </c>
      <c r="G54" s="6" t="s">
        <v>9</v>
      </c>
      <c r="H54" s="5"/>
      <c r="I54" s="5"/>
      <c r="J54" s="5">
        <v>308151</v>
      </c>
      <c r="K54" t="str">
        <f t="shared" si="0"/>
        <v>3</v>
      </c>
    </row>
    <row r="55" spans="1:11" x14ac:dyDescent="0.25">
      <c r="A55" s="5">
        <v>1</v>
      </c>
      <c r="B55" s="5" t="s">
        <v>37</v>
      </c>
      <c r="C55" s="5">
        <v>303</v>
      </c>
      <c r="D55" s="5" t="s">
        <v>47</v>
      </c>
      <c r="E55" s="5">
        <v>0</v>
      </c>
      <c r="F55" s="5" t="s">
        <v>5</v>
      </c>
      <c r="G55" s="6" t="s">
        <v>9</v>
      </c>
      <c r="H55" s="5"/>
      <c r="I55" s="5"/>
      <c r="J55" s="5">
        <v>59044</v>
      </c>
      <c r="K55" t="str">
        <f t="shared" si="0"/>
        <v>3</v>
      </c>
    </row>
    <row r="56" spans="1:11" x14ac:dyDescent="0.25">
      <c r="A56" s="5">
        <v>1</v>
      </c>
      <c r="B56" s="5" t="s">
        <v>37</v>
      </c>
      <c r="C56" s="5">
        <v>401</v>
      </c>
      <c r="D56" s="5" t="s">
        <v>48</v>
      </c>
      <c r="E56" s="5">
        <v>0</v>
      </c>
      <c r="F56" s="5" t="s">
        <v>5</v>
      </c>
      <c r="G56" s="6" t="s">
        <v>6</v>
      </c>
      <c r="H56" s="5"/>
      <c r="I56" s="5"/>
      <c r="J56" s="5">
        <v>611</v>
      </c>
      <c r="K56" t="str">
        <f t="shared" si="0"/>
        <v>4</v>
      </c>
    </row>
    <row r="57" spans="1:11" x14ac:dyDescent="0.25">
      <c r="A57" s="5">
        <v>1</v>
      </c>
      <c r="B57" s="5" t="s">
        <v>37</v>
      </c>
      <c r="C57" s="5">
        <v>410</v>
      </c>
      <c r="D57" s="5" t="s">
        <v>35</v>
      </c>
      <c r="E57" s="5">
        <v>0</v>
      </c>
      <c r="F57" s="5" t="s">
        <v>5</v>
      </c>
      <c r="G57" s="6" t="s">
        <v>9</v>
      </c>
      <c r="H57" s="5"/>
      <c r="I57" s="5"/>
      <c r="J57" s="5">
        <v>337205</v>
      </c>
      <c r="K57" t="str">
        <f t="shared" si="0"/>
        <v>4</v>
      </c>
    </row>
    <row r="58" spans="1:11" x14ac:dyDescent="0.25">
      <c r="A58" s="5">
        <v>1</v>
      </c>
      <c r="B58" s="5" t="s">
        <v>37</v>
      </c>
      <c r="C58" s="5">
        <v>410</v>
      </c>
      <c r="D58" s="5" t="s">
        <v>35</v>
      </c>
      <c r="E58" s="5">
        <v>0</v>
      </c>
      <c r="F58" s="5" t="s">
        <v>5</v>
      </c>
      <c r="G58" s="6" t="s">
        <v>6</v>
      </c>
      <c r="H58" s="5"/>
      <c r="I58" s="5"/>
      <c r="J58" s="5">
        <v>241461</v>
      </c>
      <c r="K58" t="str">
        <f t="shared" si="0"/>
        <v>4</v>
      </c>
    </row>
    <row r="59" spans="1:11" x14ac:dyDescent="0.25">
      <c r="A59" s="5">
        <v>1</v>
      </c>
      <c r="B59" s="5" t="s">
        <v>37</v>
      </c>
      <c r="C59" s="5">
        <v>9730</v>
      </c>
      <c r="D59" s="5" t="s">
        <v>49</v>
      </c>
      <c r="E59" s="5">
        <v>0</v>
      </c>
      <c r="F59" s="5" t="s">
        <v>5</v>
      </c>
      <c r="G59" s="6" t="s">
        <v>9</v>
      </c>
      <c r="H59" s="5" t="s">
        <v>50</v>
      </c>
      <c r="I59" s="5">
        <v>1</v>
      </c>
      <c r="J59" s="5">
        <v>39159</v>
      </c>
      <c r="K59" t="str">
        <f t="shared" si="0"/>
        <v>97</v>
      </c>
    </row>
    <row r="60" spans="1:11" x14ac:dyDescent="0.25">
      <c r="A60" s="5">
        <v>2</v>
      </c>
      <c r="B60" s="5" t="s">
        <v>51</v>
      </c>
      <c r="C60" s="5">
        <v>101</v>
      </c>
      <c r="D60" s="5" t="s">
        <v>7</v>
      </c>
      <c r="E60" s="5">
        <v>0</v>
      </c>
      <c r="F60" s="5" t="s">
        <v>5</v>
      </c>
      <c r="G60" s="6" t="s">
        <v>9</v>
      </c>
      <c r="H60" s="5"/>
      <c r="I60" s="5"/>
      <c r="J60" s="5">
        <v>18</v>
      </c>
      <c r="K60" t="str">
        <f t="shared" si="0"/>
        <v>1</v>
      </c>
    </row>
    <row r="61" spans="1:11" x14ac:dyDescent="0.25">
      <c r="A61" s="5">
        <v>2</v>
      </c>
      <c r="B61" s="5" t="s">
        <v>51</v>
      </c>
      <c r="C61" s="5">
        <v>101</v>
      </c>
      <c r="D61" s="5" t="s">
        <v>7</v>
      </c>
      <c r="E61" s="5">
        <v>1</v>
      </c>
      <c r="F61" s="5" t="s">
        <v>18</v>
      </c>
      <c r="G61" s="6" t="s">
        <v>9</v>
      </c>
      <c r="H61" s="5"/>
      <c r="I61" s="5"/>
      <c r="J61" s="5">
        <v>4151</v>
      </c>
      <c r="K61" t="str">
        <f t="shared" si="0"/>
        <v>1</v>
      </c>
    </row>
    <row r="62" spans="1:11" x14ac:dyDescent="0.25">
      <c r="A62" s="5">
        <v>2</v>
      </c>
      <c r="B62" s="5" t="s">
        <v>51</v>
      </c>
      <c r="C62" s="5">
        <v>101</v>
      </c>
      <c r="D62" s="5" t="s">
        <v>7</v>
      </c>
      <c r="E62" s="5">
        <v>1</v>
      </c>
      <c r="F62" s="5" t="s">
        <v>18</v>
      </c>
      <c r="G62" s="6" t="s">
        <v>9</v>
      </c>
      <c r="H62" s="5" t="s">
        <v>52</v>
      </c>
      <c r="I62" s="5">
        <v>4</v>
      </c>
      <c r="J62" s="5">
        <v>16757</v>
      </c>
      <c r="K62" t="str">
        <f t="shared" si="0"/>
        <v>1</v>
      </c>
    </row>
    <row r="63" spans="1:11" x14ac:dyDescent="0.25">
      <c r="A63" s="5">
        <v>2</v>
      </c>
      <c r="B63" s="5" t="s">
        <v>51</v>
      </c>
      <c r="C63" s="5">
        <v>101</v>
      </c>
      <c r="D63" s="5" t="s">
        <v>7</v>
      </c>
      <c r="E63" s="5">
        <v>1</v>
      </c>
      <c r="F63" s="5" t="s">
        <v>18</v>
      </c>
      <c r="G63" s="6" t="s">
        <v>9</v>
      </c>
      <c r="H63" s="5" t="s">
        <v>52</v>
      </c>
      <c r="I63" s="5">
        <v>6</v>
      </c>
      <c r="J63" s="5">
        <v>1001</v>
      </c>
      <c r="K63" t="str">
        <f t="shared" si="0"/>
        <v>1</v>
      </c>
    </row>
    <row r="64" spans="1:11" x14ac:dyDescent="0.25">
      <c r="A64" s="5">
        <v>2</v>
      </c>
      <c r="B64" s="5" t="s">
        <v>51</v>
      </c>
      <c r="C64" s="5">
        <v>101</v>
      </c>
      <c r="D64" s="5" t="s">
        <v>7</v>
      </c>
      <c r="E64" s="5">
        <v>2</v>
      </c>
      <c r="F64" s="5" t="s">
        <v>8</v>
      </c>
      <c r="G64" s="6" t="s">
        <v>9</v>
      </c>
      <c r="H64" s="5"/>
      <c r="I64" s="5"/>
      <c r="J64" s="5">
        <v>6963</v>
      </c>
      <c r="K64" t="str">
        <f t="shared" si="0"/>
        <v>1</v>
      </c>
    </row>
    <row r="65" spans="1:11" x14ac:dyDescent="0.25">
      <c r="A65" s="5">
        <v>2</v>
      </c>
      <c r="B65" s="5" t="s">
        <v>51</v>
      </c>
      <c r="C65" s="5">
        <v>101</v>
      </c>
      <c r="D65" s="5" t="s">
        <v>7</v>
      </c>
      <c r="E65" s="5">
        <v>2</v>
      </c>
      <c r="F65" s="5" t="s">
        <v>8</v>
      </c>
      <c r="G65" s="6" t="s">
        <v>9</v>
      </c>
      <c r="H65" s="5" t="s">
        <v>52</v>
      </c>
      <c r="I65" s="5">
        <v>4</v>
      </c>
      <c r="J65" s="5">
        <v>14</v>
      </c>
      <c r="K65" t="str">
        <f t="shared" si="0"/>
        <v>1</v>
      </c>
    </row>
    <row r="66" spans="1:11" x14ac:dyDescent="0.25">
      <c r="A66" s="5">
        <v>2</v>
      </c>
      <c r="B66" s="5" t="s">
        <v>51</v>
      </c>
      <c r="C66" s="5">
        <v>101</v>
      </c>
      <c r="D66" s="5" t="s">
        <v>7</v>
      </c>
      <c r="E66" s="5">
        <v>3</v>
      </c>
      <c r="F66" s="5" t="s">
        <v>10</v>
      </c>
      <c r="G66" s="6" t="s">
        <v>9</v>
      </c>
      <c r="H66" s="5"/>
      <c r="I66" s="5"/>
      <c r="J66" s="5">
        <v>90082</v>
      </c>
      <c r="K66" t="str">
        <f t="shared" ref="K66:K129" si="1">IF(LEN(C66)=4,LEFT(C66,2),LEFT(C66,1))</f>
        <v>1</v>
      </c>
    </row>
    <row r="67" spans="1:11" x14ac:dyDescent="0.25">
      <c r="A67" s="5">
        <v>2</v>
      </c>
      <c r="B67" s="5" t="s">
        <v>51</v>
      </c>
      <c r="C67" s="5">
        <v>101</v>
      </c>
      <c r="D67" s="5" t="s">
        <v>7</v>
      </c>
      <c r="E67" s="5">
        <v>3</v>
      </c>
      <c r="F67" s="5" t="s">
        <v>10</v>
      </c>
      <c r="G67" s="6" t="s">
        <v>9</v>
      </c>
      <c r="H67" s="5" t="s">
        <v>52</v>
      </c>
      <c r="I67" s="5">
        <v>4</v>
      </c>
      <c r="J67" s="5">
        <v>18406</v>
      </c>
      <c r="K67" t="str">
        <f t="shared" si="1"/>
        <v>1</v>
      </c>
    </row>
    <row r="68" spans="1:11" x14ac:dyDescent="0.25">
      <c r="A68" s="5">
        <v>2</v>
      </c>
      <c r="B68" s="5" t="s">
        <v>51</v>
      </c>
      <c r="C68" s="5">
        <v>101</v>
      </c>
      <c r="D68" s="5" t="s">
        <v>7</v>
      </c>
      <c r="E68" s="5">
        <v>3</v>
      </c>
      <c r="F68" s="5" t="s">
        <v>10</v>
      </c>
      <c r="G68" s="6" t="s">
        <v>9</v>
      </c>
      <c r="H68" s="5" t="s">
        <v>52</v>
      </c>
      <c r="I68" s="5">
        <v>6</v>
      </c>
      <c r="J68" s="5">
        <v>676</v>
      </c>
      <c r="K68" t="str">
        <f t="shared" si="1"/>
        <v>1</v>
      </c>
    </row>
    <row r="69" spans="1:11" x14ac:dyDescent="0.25">
      <c r="A69" s="5">
        <v>2</v>
      </c>
      <c r="B69" s="5" t="s">
        <v>51</v>
      </c>
      <c r="C69" s="5">
        <v>101</v>
      </c>
      <c r="D69" s="5" t="s">
        <v>7</v>
      </c>
      <c r="E69" s="5">
        <v>4</v>
      </c>
      <c r="F69" s="5" t="s">
        <v>11</v>
      </c>
      <c r="G69" s="6" t="s">
        <v>9</v>
      </c>
      <c r="H69" s="5"/>
      <c r="I69" s="5"/>
      <c r="J69" s="5">
        <v>37965</v>
      </c>
      <c r="K69" t="str">
        <f t="shared" si="1"/>
        <v>1</v>
      </c>
    </row>
    <row r="70" spans="1:11" x14ac:dyDescent="0.25">
      <c r="A70" s="5">
        <v>2</v>
      </c>
      <c r="B70" s="5" t="s">
        <v>51</v>
      </c>
      <c r="C70" s="5">
        <v>101</v>
      </c>
      <c r="D70" s="5" t="s">
        <v>7</v>
      </c>
      <c r="E70" s="5">
        <v>4</v>
      </c>
      <c r="F70" s="5" t="s">
        <v>11</v>
      </c>
      <c r="G70" s="6" t="s">
        <v>9</v>
      </c>
      <c r="H70" s="5" t="s">
        <v>52</v>
      </c>
      <c r="I70" s="5">
        <v>4</v>
      </c>
      <c r="J70" s="5">
        <v>7494</v>
      </c>
      <c r="K70" t="str">
        <f t="shared" si="1"/>
        <v>1</v>
      </c>
    </row>
    <row r="71" spans="1:11" x14ac:dyDescent="0.25">
      <c r="A71" s="5">
        <v>2</v>
      </c>
      <c r="B71" s="5" t="s">
        <v>51</v>
      </c>
      <c r="C71" s="5">
        <v>101</v>
      </c>
      <c r="D71" s="5" t="s">
        <v>7</v>
      </c>
      <c r="E71" s="5">
        <v>4</v>
      </c>
      <c r="F71" s="5" t="s">
        <v>11</v>
      </c>
      <c r="G71" s="6" t="s">
        <v>9</v>
      </c>
      <c r="H71" s="5" t="s">
        <v>52</v>
      </c>
      <c r="I71" s="5">
        <v>6</v>
      </c>
      <c r="J71" s="5">
        <v>141</v>
      </c>
      <c r="K71" t="str">
        <f t="shared" si="1"/>
        <v>1</v>
      </c>
    </row>
    <row r="72" spans="1:11" x14ac:dyDescent="0.25">
      <c r="A72" s="5">
        <v>2</v>
      </c>
      <c r="B72" s="5" t="s">
        <v>51</v>
      </c>
      <c r="C72" s="5">
        <v>101</v>
      </c>
      <c r="D72" s="5" t="s">
        <v>7</v>
      </c>
      <c r="E72" s="5">
        <v>4</v>
      </c>
      <c r="F72" s="5" t="s">
        <v>11</v>
      </c>
      <c r="G72" s="6" t="s">
        <v>9</v>
      </c>
      <c r="H72" s="5" t="s">
        <v>52</v>
      </c>
      <c r="I72" s="5">
        <v>8</v>
      </c>
      <c r="J72" s="5">
        <v>419</v>
      </c>
      <c r="K72" t="str">
        <f t="shared" si="1"/>
        <v>1</v>
      </c>
    </row>
    <row r="73" spans="1:11" x14ac:dyDescent="0.25">
      <c r="A73" s="5">
        <v>2</v>
      </c>
      <c r="B73" s="5" t="s">
        <v>51</v>
      </c>
      <c r="C73" s="5">
        <v>101</v>
      </c>
      <c r="D73" s="5" t="s">
        <v>7</v>
      </c>
      <c r="E73" s="5">
        <v>5</v>
      </c>
      <c r="F73" s="5" t="s">
        <v>12</v>
      </c>
      <c r="G73" s="6" t="s">
        <v>9</v>
      </c>
      <c r="H73" s="5"/>
      <c r="I73" s="5"/>
      <c r="J73" s="5">
        <v>125331</v>
      </c>
      <c r="K73" t="str">
        <f t="shared" si="1"/>
        <v>1</v>
      </c>
    </row>
    <row r="74" spans="1:11" x14ac:dyDescent="0.25">
      <c r="A74" s="5">
        <v>2</v>
      </c>
      <c r="B74" s="5" t="s">
        <v>51</v>
      </c>
      <c r="C74" s="5">
        <v>101</v>
      </c>
      <c r="D74" s="5" t="s">
        <v>7</v>
      </c>
      <c r="E74" s="5">
        <v>5</v>
      </c>
      <c r="F74" s="5" t="s">
        <v>12</v>
      </c>
      <c r="G74" s="6" t="s">
        <v>9</v>
      </c>
      <c r="H74" s="5" t="s">
        <v>52</v>
      </c>
      <c r="I74" s="5">
        <v>4</v>
      </c>
      <c r="J74" s="5">
        <v>42371</v>
      </c>
      <c r="K74" t="str">
        <f t="shared" si="1"/>
        <v>1</v>
      </c>
    </row>
    <row r="75" spans="1:11" x14ac:dyDescent="0.25">
      <c r="A75" s="5">
        <v>2</v>
      </c>
      <c r="B75" s="5" t="s">
        <v>51</v>
      </c>
      <c r="C75" s="5">
        <v>101</v>
      </c>
      <c r="D75" s="5" t="s">
        <v>7</v>
      </c>
      <c r="E75" s="5">
        <v>5</v>
      </c>
      <c r="F75" s="5" t="s">
        <v>12</v>
      </c>
      <c r="G75" s="6" t="s">
        <v>9</v>
      </c>
      <c r="H75" s="5" t="s">
        <v>52</v>
      </c>
      <c r="I75" s="5">
        <v>6</v>
      </c>
      <c r="J75" s="5">
        <v>1993</v>
      </c>
      <c r="K75" t="str">
        <f t="shared" si="1"/>
        <v>1</v>
      </c>
    </row>
    <row r="76" spans="1:11" x14ac:dyDescent="0.25">
      <c r="A76" s="5">
        <v>2</v>
      </c>
      <c r="B76" s="5" t="s">
        <v>51</v>
      </c>
      <c r="C76" s="5">
        <v>101</v>
      </c>
      <c r="D76" s="5" t="s">
        <v>7</v>
      </c>
      <c r="E76" s="5">
        <v>6</v>
      </c>
      <c r="F76" s="5" t="s">
        <v>13</v>
      </c>
      <c r="G76" s="6" t="s">
        <v>9</v>
      </c>
      <c r="H76" s="5"/>
      <c r="I76" s="5"/>
      <c r="J76" s="5">
        <v>7434</v>
      </c>
      <c r="K76" t="str">
        <f t="shared" si="1"/>
        <v>1</v>
      </c>
    </row>
    <row r="77" spans="1:11" x14ac:dyDescent="0.25">
      <c r="A77" s="5">
        <v>2</v>
      </c>
      <c r="B77" s="5" t="s">
        <v>51</v>
      </c>
      <c r="C77" s="5">
        <v>101</v>
      </c>
      <c r="D77" s="5" t="s">
        <v>7</v>
      </c>
      <c r="E77" s="5">
        <v>6</v>
      </c>
      <c r="F77" s="5" t="s">
        <v>13</v>
      </c>
      <c r="G77" s="6" t="s">
        <v>9</v>
      </c>
      <c r="H77" s="5" t="s">
        <v>52</v>
      </c>
      <c r="I77" s="5">
        <v>4</v>
      </c>
      <c r="J77" s="5">
        <v>26</v>
      </c>
      <c r="K77" t="str">
        <f t="shared" si="1"/>
        <v>1</v>
      </c>
    </row>
    <row r="78" spans="1:11" x14ac:dyDescent="0.25">
      <c r="A78" s="5">
        <v>2</v>
      </c>
      <c r="B78" s="5" t="s">
        <v>51</v>
      </c>
      <c r="C78" s="5">
        <v>101</v>
      </c>
      <c r="D78" s="5" t="s">
        <v>7</v>
      </c>
      <c r="E78" s="5">
        <v>7</v>
      </c>
      <c r="F78" s="5" t="s">
        <v>14</v>
      </c>
      <c r="G78" s="6" t="s">
        <v>9</v>
      </c>
      <c r="H78" s="5"/>
      <c r="I78" s="5"/>
      <c r="J78" s="5">
        <v>15567</v>
      </c>
      <c r="K78" t="str">
        <f t="shared" si="1"/>
        <v>1</v>
      </c>
    </row>
    <row r="79" spans="1:11" x14ac:dyDescent="0.25">
      <c r="A79" s="5">
        <v>2</v>
      </c>
      <c r="B79" s="5" t="s">
        <v>51</v>
      </c>
      <c r="C79" s="5">
        <v>101</v>
      </c>
      <c r="D79" s="5" t="s">
        <v>7</v>
      </c>
      <c r="E79" s="5">
        <v>7</v>
      </c>
      <c r="F79" s="5" t="s">
        <v>14</v>
      </c>
      <c r="G79" s="6" t="s">
        <v>9</v>
      </c>
      <c r="H79" s="5" t="s">
        <v>52</v>
      </c>
      <c r="I79" s="5">
        <v>4</v>
      </c>
      <c r="J79" s="5">
        <v>35</v>
      </c>
      <c r="K79" t="str">
        <f t="shared" si="1"/>
        <v>1</v>
      </c>
    </row>
    <row r="80" spans="1:11" x14ac:dyDescent="0.25">
      <c r="A80" s="5">
        <v>2</v>
      </c>
      <c r="B80" s="5" t="s">
        <v>51</v>
      </c>
      <c r="C80" s="5">
        <v>101</v>
      </c>
      <c r="D80" s="5" t="s">
        <v>7</v>
      </c>
      <c r="E80" s="5">
        <v>8</v>
      </c>
      <c r="F80" s="5" t="s">
        <v>46</v>
      </c>
      <c r="G80" s="6" t="s">
        <v>9</v>
      </c>
      <c r="H80" s="5"/>
      <c r="I80" s="5"/>
      <c r="J80" s="5">
        <v>256</v>
      </c>
      <c r="K80" t="str">
        <f t="shared" si="1"/>
        <v>1</v>
      </c>
    </row>
    <row r="81" spans="1:11" x14ac:dyDescent="0.25">
      <c r="A81" s="5">
        <v>2</v>
      </c>
      <c r="B81" s="5" t="s">
        <v>51</v>
      </c>
      <c r="C81" s="5">
        <v>101</v>
      </c>
      <c r="D81" s="5" t="s">
        <v>7</v>
      </c>
      <c r="E81" s="5">
        <v>8</v>
      </c>
      <c r="F81" s="5" t="s">
        <v>46</v>
      </c>
      <c r="G81" s="6" t="s">
        <v>9</v>
      </c>
      <c r="H81" s="5" t="s">
        <v>52</v>
      </c>
      <c r="I81" s="5">
        <v>4</v>
      </c>
      <c r="J81" s="5">
        <v>1</v>
      </c>
      <c r="K81" t="str">
        <f t="shared" si="1"/>
        <v>1</v>
      </c>
    </row>
    <row r="82" spans="1:11" x14ac:dyDescent="0.25">
      <c r="A82" s="5">
        <v>2</v>
      </c>
      <c r="B82" s="5" t="s">
        <v>51</v>
      </c>
      <c r="C82" s="5">
        <v>101</v>
      </c>
      <c r="D82" s="5" t="s">
        <v>7</v>
      </c>
      <c r="E82" s="5">
        <v>9</v>
      </c>
      <c r="F82" s="5" t="s">
        <v>34</v>
      </c>
      <c r="G82" s="6" t="s">
        <v>9</v>
      </c>
      <c r="H82" s="5"/>
      <c r="I82" s="5"/>
      <c r="J82" s="5">
        <v>8620</v>
      </c>
      <c r="K82" t="str">
        <f t="shared" si="1"/>
        <v>1</v>
      </c>
    </row>
    <row r="83" spans="1:11" x14ac:dyDescent="0.25">
      <c r="A83" s="5">
        <v>2</v>
      </c>
      <c r="B83" s="5" t="s">
        <v>51</v>
      </c>
      <c r="C83" s="5">
        <v>101</v>
      </c>
      <c r="D83" s="5" t="s">
        <v>7</v>
      </c>
      <c r="E83" s="5">
        <v>9</v>
      </c>
      <c r="F83" s="5" t="s">
        <v>34</v>
      </c>
      <c r="G83" s="6" t="s">
        <v>9</v>
      </c>
      <c r="H83" s="5" t="s">
        <v>52</v>
      </c>
      <c r="I83" s="5">
        <v>4</v>
      </c>
      <c r="J83" s="5">
        <v>25</v>
      </c>
      <c r="K83" t="str">
        <f t="shared" si="1"/>
        <v>1</v>
      </c>
    </row>
    <row r="84" spans="1:11" x14ac:dyDescent="0.25">
      <c r="A84" s="5">
        <v>2</v>
      </c>
      <c r="B84" s="5" t="s">
        <v>51</v>
      </c>
      <c r="C84" s="5">
        <v>101</v>
      </c>
      <c r="D84" s="5" t="s">
        <v>7</v>
      </c>
      <c r="E84" s="5">
        <v>10</v>
      </c>
      <c r="F84" s="5" t="s">
        <v>41</v>
      </c>
      <c r="G84" s="6" t="s">
        <v>9</v>
      </c>
      <c r="H84" s="5"/>
      <c r="I84" s="5"/>
      <c r="J84" s="5">
        <v>2259</v>
      </c>
      <c r="K84" t="str">
        <f t="shared" si="1"/>
        <v>1</v>
      </c>
    </row>
    <row r="85" spans="1:11" x14ac:dyDescent="0.25">
      <c r="A85" s="5">
        <v>2</v>
      </c>
      <c r="B85" s="5" t="s">
        <v>51</v>
      </c>
      <c r="C85" s="5">
        <v>101</v>
      </c>
      <c r="D85" s="5" t="s">
        <v>7</v>
      </c>
      <c r="E85" s="5">
        <v>11</v>
      </c>
      <c r="F85" s="5" t="s">
        <v>42</v>
      </c>
      <c r="G85" s="6" t="s">
        <v>9</v>
      </c>
      <c r="H85" s="5"/>
      <c r="I85" s="5"/>
      <c r="J85" s="5">
        <v>703</v>
      </c>
      <c r="K85" t="str">
        <f t="shared" si="1"/>
        <v>1</v>
      </c>
    </row>
    <row r="86" spans="1:11" x14ac:dyDescent="0.25">
      <c r="A86" s="5">
        <v>2</v>
      </c>
      <c r="B86" s="5" t="s">
        <v>51</v>
      </c>
      <c r="C86" s="5">
        <v>101</v>
      </c>
      <c r="D86" s="5" t="s">
        <v>7</v>
      </c>
      <c r="E86" s="5">
        <v>11</v>
      </c>
      <c r="F86" s="5" t="s">
        <v>42</v>
      </c>
      <c r="G86" s="6" t="s">
        <v>9</v>
      </c>
      <c r="H86" s="5" t="s">
        <v>52</v>
      </c>
      <c r="I86" s="5">
        <v>4</v>
      </c>
      <c r="J86" s="5">
        <v>3</v>
      </c>
      <c r="K86" t="str">
        <f t="shared" si="1"/>
        <v>1</v>
      </c>
    </row>
    <row r="87" spans="1:11" x14ac:dyDescent="0.25">
      <c r="A87" s="5">
        <v>2</v>
      </c>
      <c r="B87" s="5" t="s">
        <v>51</v>
      </c>
      <c r="C87" s="5">
        <v>101</v>
      </c>
      <c r="D87" s="5" t="s">
        <v>7</v>
      </c>
      <c r="E87" s="5">
        <v>12</v>
      </c>
      <c r="F87" s="5" t="s">
        <v>53</v>
      </c>
      <c r="G87" s="6" t="s">
        <v>9</v>
      </c>
      <c r="H87" s="5"/>
      <c r="I87" s="5"/>
      <c r="J87" s="5">
        <v>15</v>
      </c>
      <c r="K87" t="str">
        <f t="shared" si="1"/>
        <v>1</v>
      </c>
    </row>
    <row r="88" spans="1:11" x14ac:dyDescent="0.25">
      <c r="A88" s="5">
        <v>2</v>
      </c>
      <c r="B88" s="5" t="s">
        <v>51</v>
      </c>
      <c r="C88" s="5">
        <v>101</v>
      </c>
      <c r="D88" s="5" t="s">
        <v>7</v>
      </c>
      <c r="E88" s="5">
        <v>21</v>
      </c>
      <c r="F88" s="5" t="s">
        <v>54</v>
      </c>
      <c r="G88" s="6" t="s">
        <v>9</v>
      </c>
      <c r="H88" s="5"/>
      <c r="I88" s="5"/>
      <c r="J88" s="5">
        <v>109</v>
      </c>
      <c r="K88" t="str">
        <f t="shared" si="1"/>
        <v>1</v>
      </c>
    </row>
    <row r="89" spans="1:11" x14ac:dyDescent="0.25">
      <c r="A89" s="5">
        <v>2</v>
      </c>
      <c r="B89" s="5" t="s">
        <v>51</v>
      </c>
      <c r="C89" s="5">
        <v>101</v>
      </c>
      <c r="D89" s="5" t="s">
        <v>7</v>
      </c>
      <c r="E89" s="5">
        <v>22</v>
      </c>
      <c r="F89" s="5" t="s">
        <v>15</v>
      </c>
      <c r="G89" s="6" t="s">
        <v>9</v>
      </c>
      <c r="H89" s="5"/>
      <c r="I89" s="5"/>
      <c r="J89" s="5">
        <v>260</v>
      </c>
      <c r="K89" t="str">
        <f t="shared" si="1"/>
        <v>1</v>
      </c>
    </row>
    <row r="90" spans="1:11" x14ac:dyDescent="0.25">
      <c r="A90" s="5">
        <v>2</v>
      </c>
      <c r="B90" s="5" t="s">
        <v>51</v>
      </c>
      <c r="C90" s="5">
        <v>101</v>
      </c>
      <c r="D90" s="5" t="s">
        <v>7</v>
      </c>
      <c r="E90" s="5">
        <v>22</v>
      </c>
      <c r="F90" s="5" t="s">
        <v>15</v>
      </c>
      <c r="G90" s="6" t="s">
        <v>9</v>
      </c>
      <c r="H90" s="5" t="s">
        <v>52</v>
      </c>
      <c r="I90" s="5">
        <v>4</v>
      </c>
      <c r="J90" s="5">
        <v>10</v>
      </c>
      <c r="K90" t="str">
        <f t="shared" si="1"/>
        <v>1</v>
      </c>
    </row>
    <row r="91" spans="1:11" x14ac:dyDescent="0.25">
      <c r="A91" s="5">
        <v>2</v>
      </c>
      <c r="B91" s="5" t="s">
        <v>51</v>
      </c>
      <c r="C91" s="5">
        <v>101</v>
      </c>
      <c r="D91" s="5" t="s">
        <v>7</v>
      </c>
      <c r="E91" s="5">
        <v>23</v>
      </c>
      <c r="F91" s="5" t="s">
        <v>19</v>
      </c>
      <c r="G91" s="6" t="s">
        <v>9</v>
      </c>
      <c r="H91" s="5" t="s">
        <v>52</v>
      </c>
      <c r="I91" s="5">
        <v>4</v>
      </c>
      <c r="J91" s="5">
        <v>21</v>
      </c>
      <c r="K91" t="str">
        <f t="shared" si="1"/>
        <v>1</v>
      </c>
    </row>
    <row r="92" spans="1:11" x14ac:dyDescent="0.25">
      <c r="A92" s="5">
        <v>2</v>
      </c>
      <c r="B92" s="5" t="s">
        <v>51</v>
      </c>
      <c r="C92" s="5">
        <v>101</v>
      </c>
      <c r="D92" s="5" t="s">
        <v>7</v>
      </c>
      <c r="E92" s="5">
        <v>23</v>
      </c>
      <c r="F92" s="5" t="s">
        <v>19</v>
      </c>
      <c r="G92" s="6" t="s">
        <v>9</v>
      </c>
      <c r="H92" s="5" t="s">
        <v>52</v>
      </c>
      <c r="I92" s="5">
        <v>6</v>
      </c>
      <c r="J92" s="5">
        <v>9</v>
      </c>
      <c r="K92" t="str">
        <f t="shared" si="1"/>
        <v>1</v>
      </c>
    </row>
    <row r="93" spans="1:11" x14ac:dyDescent="0.25">
      <c r="A93" s="5">
        <v>2</v>
      </c>
      <c r="B93" s="5" t="s">
        <v>51</v>
      </c>
      <c r="C93" s="5">
        <v>101</v>
      </c>
      <c r="D93" s="5" t="s">
        <v>7</v>
      </c>
      <c r="E93" s="5">
        <v>98</v>
      </c>
      <c r="F93" s="5" t="s">
        <v>43</v>
      </c>
      <c r="G93" s="6" t="s">
        <v>9</v>
      </c>
      <c r="H93" s="5"/>
      <c r="I93" s="5"/>
      <c r="J93" s="5">
        <v>767</v>
      </c>
      <c r="K93" t="str">
        <f t="shared" si="1"/>
        <v>1</v>
      </c>
    </row>
    <row r="94" spans="1:11" x14ac:dyDescent="0.25">
      <c r="A94" s="5">
        <v>2</v>
      </c>
      <c r="B94" s="5" t="s">
        <v>51</v>
      </c>
      <c r="C94" s="5">
        <v>101</v>
      </c>
      <c r="D94" s="5" t="s">
        <v>7</v>
      </c>
      <c r="E94" s="5">
        <v>98</v>
      </c>
      <c r="F94" s="5" t="s">
        <v>43</v>
      </c>
      <c r="G94" s="6" t="s">
        <v>9</v>
      </c>
      <c r="H94" s="5" t="s">
        <v>52</v>
      </c>
      <c r="I94" s="5">
        <v>4</v>
      </c>
      <c r="J94" s="5">
        <v>2</v>
      </c>
      <c r="K94" t="str">
        <f t="shared" si="1"/>
        <v>1</v>
      </c>
    </row>
    <row r="95" spans="1:11" x14ac:dyDescent="0.25">
      <c r="A95" s="5">
        <v>2</v>
      </c>
      <c r="B95" s="5" t="s">
        <v>51</v>
      </c>
      <c r="C95" s="5">
        <v>101</v>
      </c>
      <c r="D95" s="5" t="s">
        <v>7</v>
      </c>
      <c r="E95" s="5">
        <v>99</v>
      </c>
      <c r="F95" s="5" t="s">
        <v>16</v>
      </c>
      <c r="G95" s="6" t="s">
        <v>9</v>
      </c>
      <c r="H95" s="5"/>
      <c r="I95" s="5"/>
      <c r="J95" s="5">
        <v>8532</v>
      </c>
      <c r="K95" t="str">
        <f t="shared" si="1"/>
        <v>1</v>
      </c>
    </row>
    <row r="96" spans="1:11" x14ac:dyDescent="0.25">
      <c r="A96" s="5">
        <v>2</v>
      </c>
      <c r="B96" s="5" t="s">
        <v>51</v>
      </c>
      <c r="C96" s="5">
        <v>101</v>
      </c>
      <c r="D96" s="5" t="s">
        <v>7</v>
      </c>
      <c r="E96" s="5">
        <v>99</v>
      </c>
      <c r="F96" s="5" t="s">
        <v>16</v>
      </c>
      <c r="G96" s="6" t="s">
        <v>9</v>
      </c>
      <c r="H96" s="5" t="s">
        <v>52</v>
      </c>
      <c r="I96" s="5">
        <v>4</v>
      </c>
      <c r="J96" s="5">
        <v>9695</v>
      </c>
      <c r="K96" t="str">
        <f t="shared" si="1"/>
        <v>1</v>
      </c>
    </row>
    <row r="97" spans="1:11" x14ac:dyDescent="0.25">
      <c r="A97" s="5">
        <v>2</v>
      </c>
      <c r="B97" s="5" t="s">
        <v>51</v>
      </c>
      <c r="C97" s="5">
        <v>103</v>
      </c>
      <c r="D97" s="5" t="s">
        <v>17</v>
      </c>
      <c r="E97" s="5">
        <v>1</v>
      </c>
      <c r="F97" s="5" t="s">
        <v>18</v>
      </c>
      <c r="G97" s="6" t="s">
        <v>9</v>
      </c>
      <c r="H97" s="5"/>
      <c r="I97" s="5"/>
      <c r="J97" s="5">
        <v>25723</v>
      </c>
      <c r="K97" t="str">
        <f t="shared" si="1"/>
        <v>1</v>
      </c>
    </row>
    <row r="98" spans="1:11" x14ac:dyDescent="0.25">
      <c r="A98" s="5">
        <v>2</v>
      </c>
      <c r="B98" s="5" t="s">
        <v>51</v>
      </c>
      <c r="C98" s="5">
        <v>103</v>
      </c>
      <c r="D98" s="5" t="s">
        <v>17</v>
      </c>
      <c r="E98" s="5">
        <v>1</v>
      </c>
      <c r="F98" s="5" t="s">
        <v>18</v>
      </c>
      <c r="G98" s="6" t="s">
        <v>9</v>
      </c>
      <c r="H98" s="5" t="s">
        <v>55</v>
      </c>
      <c r="I98" s="5">
        <v>4</v>
      </c>
      <c r="J98" s="5">
        <v>51102</v>
      </c>
      <c r="K98" t="str">
        <f t="shared" si="1"/>
        <v>1</v>
      </c>
    </row>
    <row r="99" spans="1:11" x14ac:dyDescent="0.25">
      <c r="A99" s="5">
        <v>2</v>
      </c>
      <c r="B99" s="5" t="s">
        <v>51</v>
      </c>
      <c r="C99" s="5">
        <v>103</v>
      </c>
      <c r="D99" s="5" t="s">
        <v>17</v>
      </c>
      <c r="E99" s="5">
        <v>2</v>
      </c>
      <c r="F99" s="5" t="s">
        <v>8</v>
      </c>
      <c r="G99" s="6" t="s">
        <v>9</v>
      </c>
      <c r="H99" s="5"/>
      <c r="I99" s="5"/>
      <c r="J99" s="5">
        <v>13946</v>
      </c>
      <c r="K99" t="str">
        <f t="shared" si="1"/>
        <v>1</v>
      </c>
    </row>
    <row r="100" spans="1:11" x14ac:dyDescent="0.25">
      <c r="A100" s="5">
        <v>2</v>
      </c>
      <c r="B100" s="5" t="s">
        <v>51</v>
      </c>
      <c r="C100" s="5">
        <v>103</v>
      </c>
      <c r="D100" s="5" t="s">
        <v>17</v>
      </c>
      <c r="E100" s="5">
        <v>2</v>
      </c>
      <c r="F100" s="5" t="s">
        <v>8</v>
      </c>
      <c r="G100" s="6" t="s">
        <v>9</v>
      </c>
      <c r="H100" s="5" t="s">
        <v>55</v>
      </c>
      <c r="I100" s="5">
        <v>4</v>
      </c>
      <c r="J100" s="5">
        <v>1113</v>
      </c>
      <c r="K100" t="str">
        <f t="shared" si="1"/>
        <v>1</v>
      </c>
    </row>
    <row r="101" spans="1:11" x14ac:dyDescent="0.25">
      <c r="A101" s="5">
        <v>2</v>
      </c>
      <c r="B101" s="5" t="s">
        <v>51</v>
      </c>
      <c r="C101" s="5">
        <v>103</v>
      </c>
      <c r="D101" s="5" t="s">
        <v>17</v>
      </c>
      <c r="E101" s="5">
        <v>3</v>
      </c>
      <c r="F101" s="5" t="s">
        <v>10</v>
      </c>
      <c r="G101" s="6" t="s">
        <v>9</v>
      </c>
      <c r="H101" s="5"/>
      <c r="I101" s="5"/>
      <c r="J101" s="5">
        <v>234561</v>
      </c>
      <c r="K101" t="str">
        <f t="shared" si="1"/>
        <v>1</v>
      </c>
    </row>
    <row r="102" spans="1:11" x14ac:dyDescent="0.25">
      <c r="A102" s="5">
        <v>2</v>
      </c>
      <c r="B102" s="5" t="s">
        <v>51</v>
      </c>
      <c r="C102" s="5">
        <v>103</v>
      </c>
      <c r="D102" s="5" t="s">
        <v>17</v>
      </c>
      <c r="E102" s="5">
        <v>3</v>
      </c>
      <c r="F102" s="5" t="s">
        <v>10</v>
      </c>
      <c r="G102" s="6" t="s">
        <v>9</v>
      </c>
      <c r="H102" s="5" t="s">
        <v>55</v>
      </c>
      <c r="I102" s="5"/>
      <c r="J102" s="5">
        <v>1887</v>
      </c>
      <c r="K102" t="str">
        <f t="shared" si="1"/>
        <v>1</v>
      </c>
    </row>
    <row r="103" spans="1:11" x14ac:dyDescent="0.25">
      <c r="A103" s="5">
        <v>2</v>
      </c>
      <c r="B103" s="5" t="s">
        <v>51</v>
      </c>
      <c r="C103" s="5">
        <v>103</v>
      </c>
      <c r="D103" s="5" t="s">
        <v>17</v>
      </c>
      <c r="E103" s="5">
        <v>3</v>
      </c>
      <c r="F103" s="5" t="s">
        <v>10</v>
      </c>
      <c r="G103" s="6" t="s">
        <v>9</v>
      </c>
      <c r="H103" s="5" t="s">
        <v>55</v>
      </c>
      <c r="I103" s="5">
        <v>4</v>
      </c>
      <c r="J103" s="5">
        <v>49770</v>
      </c>
      <c r="K103" t="str">
        <f t="shared" si="1"/>
        <v>1</v>
      </c>
    </row>
    <row r="104" spans="1:11" x14ac:dyDescent="0.25">
      <c r="A104" s="5">
        <v>2</v>
      </c>
      <c r="B104" s="5" t="s">
        <v>51</v>
      </c>
      <c r="C104" s="5">
        <v>103</v>
      </c>
      <c r="D104" s="5" t="s">
        <v>17</v>
      </c>
      <c r="E104" s="5">
        <v>4</v>
      </c>
      <c r="F104" s="5" t="s">
        <v>11</v>
      </c>
      <c r="G104" s="6" t="s">
        <v>9</v>
      </c>
      <c r="H104" s="5"/>
      <c r="I104" s="5"/>
      <c r="J104" s="5">
        <v>123875</v>
      </c>
      <c r="K104" t="str">
        <f t="shared" si="1"/>
        <v>1</v>
      </c>
    </row>
    <row r="105" spans="1:11" x14ac:dyDescent="0.25">
      <c r="A105" s="5">
        <v>2</v>
      </c>
      <c r="B105" s="5" t="s">
        <v>51</v>
      </c>
      <c r="C105" s="5">
        <v>103</v>
      </c>
      <c r="D105" s="5" t="s">
        <v>17</v>
      </c>
      <c r="E105" s="5">
        <v>4</v>
      </c>
      <c r="F105" s="5" t="s">
        <v>11</v>
      </c>
      <c r="G105" s="6" t="s">
        <v>9</v>
      </c>
      <c r="H105" s="5" t="s">
        <v>55</v>
      </c>
      <c r="I105" s="5">
        <v>4</v>
      </c>
      <c r="J105" s="5">
        <v>16358</v>
      </c>
      <c r="K105" t="str">
        <f t="shared" si="1"/>
        <v>1</v>
      </c>
    </row>
    <row r="106" spans="1:11" x14ac:dyDescent="0.25">
      <c r="A106" s="5">
        <v>2</v>
      </c>
      <c r="B106" s="5" t="s">
        <v>51</v>
      </c>
      <c r="C106" s="5">
        <v>103</v>
      </c>
      <c r="D106" s="5" t="s">
        <v>17</v>
      </c>
      <c r="E106" s="5">
        <v>4</v>
      </c>
      <c r="F106" s="5" t="s">
        <v>11</v>
      </c>
      <c r="G106" s="6" t="s">
        <v>9</v>
      </c>
      <c r="H106" s="5" t="s">
        <v>55</v>
      </c>
      <c r="I106" s="5">
        <v>8</v>
      </c>
      <c r="J106" s="5">
        <v>2443</v>
      </c>
      <c r="K106" t="str">
        <f t="shared" si="1"/>
        <v>1</v>
      </c>
    </row>
    <row r="107" spans="1:11" x14ac:dyDescent="0.25">
      <c r="A107" s="5">
        <v>2</v>
      </c>
      <c r="B107" s="5" t="s">
        <v>51</v>
      </c>
      <c r="C107" s="5">
        <v>103</v>
      </c>
      <c r="D107" s="5" t="s">
        <v>17</v>
      </c>
      <c r="E107" s="5">
        <v>5</v>
      </c>
      <c r="F107" s="5" t="s">
        <v>12</v>
      </c>
      <c r="G107" s="6" t="s">
        <v>9</v>
      </c>
      <c r="H107" s="5"/>
      <c r="I107" s="5"/>
      <c r="J107" s="5">
        <v>507871</v>
      </c>
      <c r="K107" t="str">
        <f t="shared" si="1"/>
        <v>1</v>
      </c>
    </row>
    <row r="108" spans="1:11" x14ac:dyDescent="0.25">
      <c r="A108" s="5">
        <v>2</v>
      </c>
      <c r="B108" s="5" t="s">
        <v>51</v>
      </c>
      <c r="C108" s="5">
        <v>103</v>
      </c>
      <c r="D108" s="5" t="s">
        <v>17</v>
      </c>
      <c r="E108" s="5">
        <v>5</v>
      </c>
      <c r="F108" s="5" t="s">
        <v>12</v>
      </c>
      <c r="G108" s="6" t="s">
        <v>9</v>
      </c>
      <c r="H108" s="5">
        <v>1</v>
      </c>
      <c r="I108" s="5">
        <v>6</v>
      </c>
      <c r="J108" s="5">
        <v>4680</v>
      </c>
      <c r="K108" t="str">
        <f t="shared" si="1"/>
        <v>1</v>
      </c>
    </row>
    <row r="109" spans="1:11" x14ac:dyDescent="0.25">
      <c r="A109" s="5">
        <v>2</v>
      </c>
      <c r="B109" s="5" t="s">
        <v>51</v>
      </c>
      <c r="C109" s="5">
        <v>103</v>
      </c>
      <c r="D109" s="5" t="s">
        <v>17</v>
      </c>
      <c r="E109" s="5">
        <v>5</v>
      </c>
      <c r="F109" s="5" t="s">
        <v>12</v>
      </c>
      <c r="G109" s="6" t="s">
        <v>9</v>
      </c>
      <c r="H109" s="5" t="s">
        <v>55</v>
      </c>
      <c r="I109" s="5">
        <v>4</v>
      </c>
      <c r="J109" s="5">
        <v>220233</v>
      </c>
      <c r="K109" t="str">
        <f t="shared" si="1"/>
        <v>1</v>
      </c>
    </row>
    <row r="110" spans="1:11" x14ac:dyDescent="0.25">
      <c r="A110" s="5">
        <v>2</v>
      </c>
      <c r="B110" s="5" t="s">
        <v>51</v>
      </c>
      <c r="C110" s="5">
        <v>103</v>
      </c>
      <c r="D110" s="5" t="s">
        <v>17</v>
      </c>
      <c r="E110" s="5">
        <v>5</v>
      </c>
      <c r="F110" s="5" t="s">
        <v>12</v>
      </c>
      <c r="G110" s="6" t="s">
        <v>9</v>
      </c>
      <c r="H110" s="5" t="s">
        <v>55</v>
      </c>
      <c r="I110" s="5">
        <v>6</v>
      </c>
      <c r="J110" s="5">
        <v>10005</v>
      </c>
      <c r="K110" t="str">
        <f t="shared" si="1"/>
        <v>1</v>
      </c>
    </row>
    <row r="111" spans="1:11" x14ac:dyDescent="0.25">
      <c r="A111" s="5">
        <v>2</v>
      </c>
      <c r="B111" s="5" t="s">
        <v>51</v>
      </c>
      <c r="C111" s="5">
        <v>103</v>
      </c>
      <c r="D111" s="5" t="s">
        <v>17</v>
      </c>
      <c r="E111" s="5">
        <v>6</v>
      </c>
      <c r="F111" s="5" t="s">
        <v>13</v>
      </c>
      <c r="G111" s="6" t="s">
        <v>9</v>
      </c>
      <c r="H111" s="5"/>
      <c r="I111" s="5"/>
      <c r="J111" s="5">
        <v>2851</v>
      </c>
      <c r="K111" t="str">
        <f t="shared" si="1"/>
        <v>1</v>
      </c>
    </row>
    <row r="112" spans="1:11" x14ac:dyDescent="0.25">
      <c r="A112" s="5">
        <v>2</v>
      </c>
      <c r="B112" s="5" t="s">
        <v>51</v>
      </c>
      <c r="C112" s="5">
        <v>103</v>
      </c>
      <c r="D112" s="5" t="s">
        <v>17</v>
      </c>
      <c r="E112" s="5">
        <v>7</v>
      </c>
      <c r="F112" s="5" t="s">
        <v>14</v>
      </c>
      <c r="G112" s="6" t="s">
        <v>9</v>
      </c>
      <c r="H112" s="5"/>
      <c r="I112" s="5"/>
      <c r="J112" s="5">
        <v>3493</v>
      </c>
      <c r="K112" t="str">
        <f t="shared" si="1"/>
        <v>1</v>
      </c>
    </row>
    <row r="113" spans="1:11" x14ac:dyDescent="0.25">
      <c r="A113" s="5">
        <v>2</v>
      </c>
      <c r="B113" s="5" t="s">
        <v>51</v>
      </c>
      <c r="C113" s="5">
        <v>103</v>
      </c>
      <c r="D113" s="5" t="s">
        <v>17</v>
      </c>
      <c r="E113" s="5">
        <v>7</v>
      </c>
      <c r="F113" s="5" t="s">
        <v>14</v>
      </c>
      <c r="G113" s="6" t="s">
        <v>9</v>
      </c>
      <c r="H113" s="5" t="s">
        <v>55</v>
      </c>
      <c r="I113" s="5">
        <v>4</v>
      </c>
      <c r="J113" s="5">
        <v>1098</v>
      </c>
      <c r="K113" t="str">
        <f t="shared" si="1"/>
        <v>1</v>
      </c>
    </row>
    <row r="114" spans="1:11" x14ac:dyDescent="0.25">
      <c r="A114" s="5">
        <v>2</v>
      </c>
      <c r="B114" s="5" t="s">
        <v>51</v>
      </c>
      <c r="C114" s="5">
        <v>103</v>
      </c>
      <c r="D114" s="5" t="s">
        <v>17</v>
      </c>
      <c r="E114" s="5">
        <v>8</v>
      </c>
      <c r="F114" s="5" t="s">
        <v>46</v>
      </c>
      <c r="G114" s="6" t="s">
        <v>9</v>
      </c>
      <c r="H114" s="5"/>
      <c r="I114" s="5"/>
      <c r="J114" s="5">
        <v>299</v>
      </c>
      <c r="K114" t="str">
        <f t="shared" si="1"/>
        <v>1</v>
      </c>
    </row>
    <row r="115" spans="1:11" x14ac:dyDescent="0.25">
      <c r="A115" s="5">
        <v>2</v>
      </c>
      <c r="B115" s="5" t="s">
        <v>51</v>
      </c>
      <c r="C115" s="5">
        <v>103</v>
      </c>
      <c r="D115" s="5" t="s">
        <v>17</v>
      </c>
      <c r="E115" s="5">
        <v>9</v>
      </c>
      <c r="F115" s="5" t="s">
        <v>34</v>
      </c>
      <c r="G115" s="6" t="s">
        <v>9</v>
      </c>
      <c r="H115" s="5"/>
      <c r="I115" s="5"/>
      <c r="J115" s="5">
        <v>157308</v>
      </c>
      <c r="K115" t="str">
        <f t="shared" si="1"/>
        <v>1</v>
      </c>
    </row>
    <row r="116" spans="1:11" x14ac:dyDescent="0.25">
      <c r="A116" s="5">
        <v>2</v>
      </c>
      <c r="B116" s="5" t="s">
        <v>51</v>
      </c>
      <c r="C116" s="5">
        <v>103</v>
      </c>
      <c r="D116" s="5" t="s">
        <v>17</v>
      </c>
      <c r="E116" s="5">
        <v>9</v>
      </c>
      <c r="F116" s="5" t="s">
        <v>34</v>
      </c>
      <c r="G116" s="6" t="s">
        <v>9</v>
      </c>
      <c r="H116" s="5">
        <v>1</v>
      </c>
      <c r="I116" s="5">
        <v>6</v>
      </c>
      <c r="J116" s="5">
        <v>1600</v>
      </c>
      <c r="K116" t="str">
        <f t="shared" si="1"/>
        <v>1</v>
      </c>
    </row>
    <row r="117" spans="1:11" x14ac:dyDescent="0.25">
      <c r="A117" s="5">
        <v>2</v>
      </c>
      <c r="B117" s="5" t="s">
        <v>51</v>
      </c>
      <c r="C117" s="5">
        <v>103</v>
      </c>
      <c r="D117" s="5" t="s">
        <v>17</v>
      </c>
      <c r="E117" s="5">
        <v>10</v>
      </c>
      <c r="F117" s="5" t="s">
        <v>41</v>
      </c>
      <c r="G117" s="6" t="s">
        <v>9</v>
      </c>
      <c r="H117" s="5" t="s">
        <v>55</v>
      </c>
      <c r="I117" s="5">
        <v>4</v>
      </c>
      <c r="J117" s="5">
        <v>48</v>
      </c>
      <c r="K117" t="str">
        <f t="shared" si="1"/>
        <v>1</v>
      </c>
    </row>
    <row r="118" spans="1:11" x14ac:dyDescent="0.25">
      <c r="A118" s="5">
        <v>2</v>
      </c>
      <c r="B118" s="5" t="s">
        <v>51</v>
      </c>
      <c r="C118" s="5">
        <v>103</v>
      </c>
      <c r="D118" s="5" t="s">
        <v>17</v>
      </c>
      <c r="E118" s="5">
        <v>12</v>
      </c>
      <c r="F118" s="5" t="s">
        <v>53</v>
      </c>
      <c r="G118" s="6" t="s">
        <v>9</v>
      </c>
      <c r="H118" s="5"/>
      <c r="I118" s="5"/>
      <c r="J118" s="5">
        <v>739</v>
      </c>
      <c r="K118" t="str">
        <f t="shared" si="1"/>
        <v>1</v>
      </c>
    </row>
    <row r="119" spans="1:11" x14ac:dyDescent="0.25">
      <c r="A119" s="5">
        <v>2</v>
      </c>
      <c r="B119" s="5" t="s">
        <v>51</v>
      </c>
      <c r="C119" s="5">
        <v>103</v>
      </c>
      <c r="D119" s="5" t="s">
        <v>17</v>
      </c>
      <c r="E119" s="5">
        <v>21</v>
      </c>
      <c r="F119" s="5" t="s">
        <v>54</v>
      </c>
      <c r="G119" s="6" t="s">
        <v>9</v>
      </c>
      <c r="H119" s="5"/>
      <c r="I119" s="5"/>
      <c r="J119" s="5">
        <v>675</v>
      </c>
      <c r="K119" t="str">
        <f t="shared" si="1"/>
        <v>1</v>
      </c>
    </row>
    <row r="120" spans="1:11" x14ac:dyDescent="0.25">
      <c r="A120" s="5">
        <v>2</v>
      </c>
      <c r="B120" s="5" t="s">
        <v>51</v>
      </c>
      <c r="C120" s="5">
        <v>103</v>
      </c>
      <c r="D120" s="5" t="s">
        <v>17</v>
      </c>
      <c r="E120" s="5">
        <v>22</v>
      </c>
      <c r="F120" s="5" t="s">
        <v>15</v>
      </c>
      <c r="G120" s="6" t="s">
        <v>9</v>
      </c>
      <c r="H120" s="5"/>
      <c r="I120" s="5"/>
      <c r="J120" s="5">
        <v>329</v>
      </c>
      <c r="K120" t="str">
        <f t="shared" si="1"/>
        <v>1</v>
      </c>
    </row>
    <row r="121" spans="1:11" x14ac:dyDescent="0.25">
      <c r="A121" s="5">
        <v>2</v>
      </c>
      <c r="B121" s="5" t="s">
        <v>51</v>
      </c>
      <c r="C121" s="5">
        <v>103</v>
      </c>
      <c r="D121" s="5" t="s">
        <v>17</v>
      </c>
      <c r="E121" s="5">
        <v>23</v>
      </c>
      <c r="F121" s="5" t="s">
        <v>19</v>
      </c>
      <c r="G121" s="6" t="s">
        <v>9</v>
      </c>
      <c r="H121" s="5"/>
      <c r="I121" s="5"/>
      <c r="J121" s="5">
        <v>732</v>
      </c>
      <c r="K121" t="str">
        <f t="shared" si="1"/>
        <v>1</v>
      </c>
    </row>
    <row r="122" spans="1:11" x14ac:dyDescent="0.25">
      <c r="A122" s="5">
        <v>2</v>
      </c>
      <c r="B122" s="5" t="s">
        <v>51</v>
      </c>
      <c r="C122" s="5">
        <v>103</v>
      </c>
      <c r="D122" s="5" t="s">
        <v>17</v>
      </c>
      <c r="E122" s="5">
        <v>98</v>
      </c>
      <c r="F122" s="5" t="s">
        <v>43</v>
      </c>
      <c r="G122" s="6" t="s">
        <v>9</v>
      </c>
      <c r="H122" s="5"/>
      <c r="I122" s="5"/>
      <c r="J122" s="5">
        <v>4</v>
      </c>
      <c r="K122" t="str">
        <f t="shared" si="1"/>
        <v>1</v>
      </c>
    </row>
    <row r="123" spans="1:11" x14ac:dyDescent="0.25">
      <c r="A123" s="5">
        <v>2</v>
      </c>
      <c r="B123" s="5" t="s">
        <v>51</v>
      </c>
      <c r="C123" s="5">
        <v>103</v>
      </c>
      <c r="D123" s="5" t="s">
        <v>17</v>
      </c>
      <c r="E123" s="5">
        <v>99</v>
      </c>
      <c r="F123" s="5" t="s">
        <v>16</v>
      </c>
      <c r="G123" s="6" t="s">
        <v>9</v>
      </c>
      <c r="H123" s="5"/>
      <c r="I123" s="5"/>
      <c r="J123" s="5">
        <v>24939</v>
      </c>
      <c r="K123" t="str">
        <f t="shared" si="1"/>
        <v>1</v>
      </c>
    </row>
    <row r="124" spans="1:11" x14ac:dyDescent="0.25">
      <c r="A124" s="5">
        <v>2</v>
      </c>
      <c r="B124" s="5" t="s">
        <v>51</v>
      </c>
      <c r="C124" s="5">
        <v>103</v>
      </c>
      <c r="D124" s="5" t="s">
        <v>17</v>
      </c>
      <c r="E124" s="5">
        <v>99</v>
      </c>
      <c r="F124" s="5" t="s">
        <v>16</v>
      </c>
      <c r="G124" s="6" t="s">
        <v>9</v>
      </c>
      <c r="H124" s="5">
        <v>1</v>
      </c>
      <c r="I124" s="5">
        <v>6</v>
      </c>
      <c r="J124" s="5">
        <v>1303</v>
      </c>
      <c r="K124" t="str">
        <f t="shared" si="1"/>
        <v>1</v>
      </c>
    </row>
    <row r="125" spans="1:11" x14ac:dyDescent="0.25">
      <c r="A125" s="5">
        <v>2</v>
      </c>
      <c r="B125" s="5" t="s">
        <v>51</v>
      </c>
      <c r="C125" s="5">
        <v>103</v>
      </c>
      <c r="D125" s="5" t="s">
        <v>17</v>
      </c>
      <c r="E125" s="5">
        <v>99</v>
      </c>
      <c r="F125" s="5" t="s">
        <v>16</v>
      </c>
      <c r="G125" s="6" t="s">
        <v>9</v>
      </c>
      <c r="H125" s="5" t="s">
        <v>55</v>
      </c>
      <c r="I125" s="5">
        <v>4</v>
      </c>
      <c r="J125" s="5">
        <v>27538</v>
      </c>
      <c r="K125" t="str">
        <f t="shared" si="1"/>
        <v>1</v>
      </c>
    </row>
    <row r="126" spans="1:11" x14ac:dyDescent="0.25">
      <c r="A126" s="5">
        <v>2</v>
      </c>
      <c r="B126" s="5" t="s">
        <v>51</v>
      </c>
      <c r="C126" s="5">
        <v>104</v>
      </c>
      <c r="D126" s="5" t="s">
        <v>20</v>
      </c>
      <c r="E126" s="5">
        <v>1</v>
      </c>
      <c r="F126" s="5" t="s">
        <v>18</v>
      </c>
      <c r="G126" s="6" t="s">
        <v>9</v>
      </c>
      <c r="H126" s="5"/>
      <c r="I126" s="5"/>
      <c r="J126" s="5">
        <v>1095</v>
      </c>
      <c r="K126" t="str">
        <f t="shared" si="1"/>
        <v>1</v>
      </c>
    </row>
    <row r="127" spans="1:11" x14ac:dyDescent="0.25">
      <c r="A127" s="5">
        <v>2</v>
      </c>
      <c r="B127" s="5" t="s">
        <v>51</v>
      </c>
      <c r="C127" s="5">
        <v>104</v>
      </c>
      <c r="D127" s="5" t="s">
        <v>20</v>
      </c>
      <c r="E127" s="5">
        <v>1</v>
      </c>
      <c r="F127" s="5" t="s">
        <v>18</v>
      </c>
      <c r="G127" s="6" t="s">
        <v>9</v>
      </c>
      <c r="H127" s="5" t="s">
        <v>56</v>
      </c>
      <c r="I127" s="5">
        <v>4</v>
      </c>
      <c r="J127" s="5">
        <v>39383</v>
      </c>
      <c r="K127" t="str">
        <f t="shared" si="1"/>
        <v>1</v>
      </c>
    </row>
    <row r="128" spans="1:11" x14ac:dyDescent="0.25">
      <c r="A128" s="5">
        <v>2</v>
      </c>
      <c r="B128" s="5" t="s">
        <v>51</v>
      </c>
      <c r="C128" s="5">
        <v>104</v>
      </c>
      <c r="D128" s="5" t="s">
        <v>20</v>
      </c>
      <c r="E128" s="5">
        <v>2</v>
      </c>
      <c r="F128" s="5" t="s">
        <v>8</v>
      </c>
      <c r="G128" s="6" t="s">
        <v>9</v>
      </c>
      <c r="H128" s="5"/>
      <c r="I128" s="5"/>
      <c r="J128" s="5">
        <v>7939</v>
      </c>
      <c r="K128" t="str">
        <f t="shared" si="1"/>
        <v>1</v>
      </c>
    </row>
    <row r="129" spans="1:11" x14ac:dyDescent="0.25">
      <c r="A129" s="5">
        <v>2</v>
      </c>
      <c r="B129" s="5" t="s">
        <v>51</v>
      </c>
      <c r="C129" s="5">
        <v>104</v>
      </c>
      <c r="D129" s="5" t="s">
        <v>20</v>
      </c>
      <c r="E129" s="5">
        <v>2</v>
      </c>
      <c r="F129" s="5" t="s">
        <v>8</v>
      </c>
      <c r="G129" s="6" t="s">
        <v>9</v>
      </c>
      <c r="H129" s="5" t="s">
        <v>56</v>
      </c>
      <c r="I129" s="5">
        <v>4</v>
      </c>
      <c r="J129" s="5">
        <v>2819</v>
      </c>
      <c r="K129" t="str">
        <f t="shared" si="1"/>
        <v>1</v>
      </c>
    </row>
    <row r="130" spans="1:11" x14ac:dyDescent="0.25">
      <c r="A130" s="5">
        <v>2</v>
      </c>
      <c r="B130" s="5" t="s">
        <v>51</v>
      </c>
      <c r="C130" s="5">
        <v>104</v>
      </c>
      <c r="D130" s="5" t="s">
        <v>20</v>
      </c>
      <c r="E130" s="5">
        <v>3</v>
      </c>
      <c r="F130" s="5" t="s">
        <v>10</v>
      </c>
      <c r="G130" s="6" t="s">
        <v>9</v>
      </c>
      <c r="H130" s="5"/>
      <c r="I130" s="5"/>
      <c r="J130" s="5">
        <v>291161</v>
      </c>
      <c r="K130" t="str">
        <f t="shared" ref="K130:K193" si="2">IF(LEN(C130)=4,LEFT(C130,2),LEFT(C130,1))</f>
        <v>1</v>
      </c>
    </row>
    <row r="131" spans="1:11" x14ac:dyDescent="0.25">
      <c r="A131" s="5">
        <v>2</v>
      </c>
      <c r="B131" s="5" t="s">
        <v>51</v>
      </c>
      <c r="C131" s="5">
        <v>104</v>
      </c>
      <c r="D131" s="5" t="s">
        <v>20</v>
      </c>
      <c r="E131" s="5">
        <v>3</v>
      </c>
      <c r="F131" s="5" t="s">
        <v>10</v>
      </c>
      <c r="G131" s="6" t="s">
        <v>9</v>
      </c>
      <c r="H131" s="5" t="s">
        <v>56</v>
      </c>
      <c r="I131" s="5">
        <v>4</v>
      </c>
      <c r="J131" s="5">
        <v>158895</v>
      </c>
      <c r="K131" t="str">
        <f t="shared" si="2"/>
        <v>1</v>
      </c>
    </row>
    <row r="132" spans="1:11" x14ac:dyDescent="0.25">
      <c r="A132" s="5">
        <v>2</v>
      </c>
      <c r="B132" s="5" t="s">
        <v>51</v>
      </c>
      <c r="C132" s="5">
        <v>104</v>
      </c>
      <c r="D132" s="5" t="s">
        <v>20</v>
      </c>
      <c r="E132" s="5">
        <v>4</v>
      </c>
      <c r="F132" s="5" t="s">
        <v>11</v>
      </c>
      <c r="G132" s="6" t="s">
        <v>9</v>
      </c>
      <c r="H132" s="5"/>
      <c r="I132" s="5"/>
      <c r="J132" s="5">
        <v>95338</v>
      </c>
      <c r="K132" t="str">
        <f t="shared" si="2"/>
        <v>1</v>
      </c>
    </row>
    <row r="133" spans="1:11" x14ac:dyDescent="0.25">
      <c r="A133" s="5">
        <v>2</v>
      </c>
      <c r="B133" s="5" t="s">
        <v>51</v>
      </c>
      <c r="C133" s="5">
        <v>104</v>
      </c>
      <c r="D133" s="5" t="s">
        <v>20</v>
      </c>
      <c r="E133" s="5">
        <v>4</v>
      </c>
      <c r="F133" s="5" t="s">
        <v>11</v>
      </c>
      <c r="G133" s="6" t="s">
        <v>9</v>
      </c>
      <c r="H133" s="5" t="s">
        <v>56</v>
      </c>
      <c r="I133" s="5">
        <v>4</v>
      </c>
      <c r="J133" s="5">
        <v>43382</v>
      </c>
      <c r="K133" t="str">
        <f t="shared" si="2"/>
        <v>1</v>
      </c>
    </row>
    <row r="134" spans="1:11" x14ac:dyDescent="0.25">
      <c r="A134" s="5">
        <v>2</v>
      </c>
      <c r="B134" s="5" t="s">
        <v>51</v>
      </c>
      <c r="C134" s="5">
        <v>104</v>
      </c>
      <c r="D134" s="5" t="s">
        <v>20</v>
      </c>
      <c r="E134" s="5">
        <v>4</v>
      </c>
      <c r="F134" s="5" t="s">
        <v>11</v>
      </c>
      <c r="G134" s="6" t="s">
        <v>9</v>
      </c>
      <c r="H134" s="5" t="s">
        <v>57</v>
      </c>
      <c r="I134" s="5">
        <v>4</v>
      </c>
      <c r="J134" s="5">
        <v>148</v>
      </c>
      <c r="K134" t="str">
        <f t="shared" si="2"/>
        <v>1</v>
      </c>
    </row>
    <row r="135" spans="1:11" x14ac:dyDescent="0.25">
      <c r="A135" s="5">
        <v>2</v>
      </c>
      <c r="B135" s="5" t="s">
        <v>51</v>
      </c>
      <c r="C135" s="5">
        <v>104</v>
      </c>
      <c r="D135" s="5" t="s">
        <v>20</v>
      </c>
      <c r="E135" s="5">
        <v>4</v>
      </c>
      <c r="F135" s="5" t="s">
        <v>11</v>
      </c>
      <c r="G135" s="6" t="s">
        <v>9</v>
      </c>
      <c r="H135" s="5" t="s">
        <v>21</v>
      </c>
      <c r="I135" s="5">
        <v>4</v>
      </c>
      <c r="J135" s="5">
        <v>1097</v>
      </c>
      <c r="K135" t="str">
        <f t="shared" si="2"/>
        <v>1</v>
      </c>
    </row>
    <row r="136" spans="1:11" x14ac:dyDescent="0.25">
      <c r="A136" s="5">
        <v>2</v>
      </c>
      <c r="B136" s="5" t="s">
        <v>51</v>
      </c>
      <c r="C136" s="5">
        <v>104</v>
      </c>
      <c r="D136" s="5" t="s">
        <v>20</v>
      </c>
      <c r="E136" s="5">
        <v>4</v>
      </c>
      <c r="F136" s="5" t="s">
        <v>11</v>
      </c>
      <c r="G136" s="6" t="s">
        <v>9</v>
      </c>
      <c r="H136" s="5" t="s">
        <v>21</v>
      </c>
      <c r="I136" s="5">
        <v>8</v>
      </c>
      <c r="J136" s="5">
        <v>140</v>
      </c>
      <c r="K136" t="str">
        <f t="shared" si="2"/>
        <v>1</v>
      </c>
    </row>
    <row r="137" spans="1:11" x14ac:dyDescent="0.25">
      <c r="A137" s="5">
        <v>2</v>
      </c>
      <c r="B137" s="5" t="s">
        <v>51</v>
      </c>
      <c r="C137" s="5">
        <v>104</v>
      </c>
      <c r="D137" s="5" t="s">
        <v>20</v>
      </c>
      <c r="E137" s="5">
        <v>5</v>
      </c>
      <c r="F137" s="5" t="s">
        <v>12</v>
      </c>
      <c r="G137" s="6" t="s">
        <v>9</v>
      </c>
      <c r="H137" s="5"/>
      <c r="I137" s="5"/>
      <c r="J137" s="5">
        <v>956432</v>
      </c>
      <c r="K137" t="str">
        <f t="shared" si="2"/>
        <v>1</v>
      </c>
    </row>
    <row r="138" spans="1:11" x14ac:dyDescent="0.25">
      <c r="A138" s="5">
        <v>2</v>
      </c>
      <c r="B138" s="5" t="s">
        <v>51</v>
      </c>
      <c r="C138" s="5">
        <v>104</v>
      </c>
      <c r="D138" s="5" t="s">
        <v>20</v>
      </c>
      <c r="E138" s="5">
        <v>5</v>
      </c>
      <c r="F138" s="5" t="s">
        <v>12</v>
      </c>
      <c r="G138" s="6" t="s">
        <v>9</v>
      </c>
      <c r="H138" s="5">
        <v>2</v>
      </c>
      <c r="I138" s="5">
        <v>6</v>
      </c>
      <c r="J138" s="5">
        <v>6707</v>
      </c>
      <c r="K138" t="str">
        <f t="shared" si="2"/>
        <v>1</v>
      </c>
    </row>
    <row r="139" spans="1:11" x14ac:dyDescent="0.25">
      <c r="A139" s="5">
        <v>2</v>
      </c>
      <c r="B139" s="5" t="s">
        <v>51</v>
      </c>
      <c r="C139" s="5">
        <v>104</v>
      </c>
      <c r="D139" s="5" t="s">
        <v>20</v>
      </c>
      <c r="E139" s="5">
        <v>5</v>
      </c>
      <c r="F139" s="5" t="s">
        <v>12</v>
      </c>
      <c r="G139" s="6" t="s">
        <v>9</v>
      </c>
      <c r="H139" s="5">
        <v>3</v>
      </c>
      <c r="I139" s="5">
        <v>6</v>
      </c>
      <c r="J139" s="5">
        <v>744</v>
      </c>
      <c r="K139" t="str">
        <f t="shared" si="2"/>
        <v>1</v>
      </c>
    </row>
    <row r="140" spans="1:11" x14ac:dyDescent="0.25">
      <c r="A140" s="5">
        <v>2</v>
      </c>
      <c r="B140" s="5" t="s">
        <v>51</v>
      </c>
      <c r="C140" s="5">
        <v>104</v>
      </c>
      <c r="D140" s="5" t="s">
        <v>20</v>
      </c>
      <c r="E140" s="5">
        <v>5</v>
      </c>
      <c r="F140" s="5" t="s">
        <v>12</v>
      </c>
      <c r="G140" s="6" t="s">
        <v>9</v>
      </c>
      <c r="H140" s="5">
        <v>4</v>
      </c>
      <c r="I140" s="5">
        <v>3</v>
      </c>
      <c r="J140" s="5">
        <v>3251</v>
      </c>
      <c r="K140" t="str">
        <f t="shared" si="2"/>
        <v>1</v>
      </c>
    </row>
    <row r="141" spans="1:11" x14ac:dyDescent="0.25">
      <c r="A141" s="5">
        <v>2</v>
      </c>
      <c r="B141" s="5" t="s">
        <v>51</v>
      </c>
      <c r="C141" s="5">
        <v>104</v>
      </c>
      <c r="D141" s="5" t="s">
        <v>20</v>
      </c>
      <c r="E141" s="5">
        <v>5</v>
      </c>
      <c r="F141" s="5" t="s">
        <v>12</v>
      </c>
      <c r="G141" s="6" t="s">
        <v>9</v>
      </c>
      <c r="H141" s="5">
        <v>5</v>
      </c>
      <c r="I141" s="5">
        <v>2</v>
      </c>
      <c r="J141" s="5">
        <v>1305</v>
      </c>
      <c r="K141" t="str">
        <f t="shared" si="2"/>
        <v>1</v>
      </c>
    </row>
    <row r="142" spans="1:11" x14ac:dyDescent="0.25">
      <c r="A142" s="5">
        <v>2</v>
      </c>
      <c r="B142" s="5" t="s">
        <v>51</v>
      </c>
      <c r="C142" s="5">
        <v>104</v>
      </c>
      <c r="D142" s="5" t="s">
        <v>20</v>
      </c>
      <c r="E142" s="5">
        <v>5</v>
      </c>
      <c r="F142" s="5" t="s">
        <v>12</v>
      </c>
      <c r="G142" s="6" t="s">
        <v>9</v>
      </c>
      <c r="H142" s="5" t="s">
        <v>56</v>
      </c>
      <c r="I142" s="5">
        <v>4</v>
      </c>
      <c r="J142" s="5">
        <v>654141</v>
      </c>
      <c r="K142" t="str">
        <f t="shared" si="2"/>
        <v>1</v>
      </c>
    </row>
    <row r="143" spans="1:11" x14ac:dyDescent="0.25">
      <c r="A143" s="5">
        <v>2</v>
      </c>
      <c r="B143" s="5" t="s">
        <v>51</v>
      </c>
      <c r="C143" s="5">
        <v>104</v>
      </c>
      <c r="D143" s="5" t="s">
        <v>20</v>
      </c>
      <c r="E143" s="5">
        <v>5</v>
      </c>
      <c r="F143" s="5" t="s">
        <v>12</v>
      </c>
      <c r="G143" s="6" t="s">
        <v>9</v>
      </c>
      <c r="H143" s="5" t="s">
        <v>57</v>
      </c>
      <c r="I143" s="5">
        <v>2</v>
      </c>
      <c r="J143" s="5">
        <v>459</v>
      </c>
      <c r="K143" t="str">
        <f t="shared" si="2"/>
        <v>1</v>
      </c>
    </row>
    <row r="144" spans="1:11" x14ac:dyDescent="0.25">
      <c r="A144" s="5">
        <v>2</v>
      </c>
      <c r="B144" s="5" t="s">
        <v>51</v>
      </c>
      <c r="C144" s="5">
        <v>104</v>
      </c>
      <c r="D144" s="5" t="s">
        <v>20</v>
      </c>
      <c r="E144" s="5">
        <v>5</v>
      </c>
      <c r="F144" s="5" t="s">
        <v>12</v>
      </c>
      <c r="G144" s="6" t="s">
        <v>9</v>
      </c>
      <c r="H144" s="5" t="s">
        <v>57</v>
      </c>
      <c r="I144" s="5">
        <v>4</v>
      </c>
      <c r="J144" s="5">
        <v>4264</v>
      </c>
      <c r="K144" t="str">
        <f t="shared" si="2"/>
        <v>1</v>
      </c>
    </row>
    <row r="145" spans="1:11" x14ac:dyDescent="0.25">
      <c r="A145" s="5">
        <v>2</v>
      </c>
      <c r="B145" s="5" t="s">
        <v>51</v>
      </c>
      <c r="C145" s="5">
        <v>104</v>
      </c>
      <c r="D145" s="5" t="s">
        <v>20</v>
      </c>
      <c r="E145" s="5">
        <v>5</v>
      </c>
      <c r="F145" s="5" t="s">
        <v>12</v>
      </c>
      <c r="G145" s="6" t="s">
        <v>9</v>
      </c>
      <c r="H145" s="5" t="s">
        <v>21</v>
      </c>
      <c r="I145" s="5">
        <v>4</v>
      </c>
      <c r="J145" s="5">
        <v>48834</v>
      </c>
      <c r="K145" t="str">
        <f t="shared" si="2"/>
        <v>1</v>
      </c>
    </row>
    <row r="146" spans="1:11" x14ac:dyDescent="0.25">
      <c r="A146" s="5">
        <v>2</v>
      </c>
      <c r="B146" s="5" t="s">
        <v>51</v>
      </c>
      <c r="C146" s="5">
        <v>104</v>
      </c>
      <c r="D146" s="5" t="s">
        <v>20</v>
      </c>
      <c r="E146" s="5">
        <v>5</v>
      </c>
      <c r="F146" s="5" t="s">
        <v>12</v>
      </c>
      <c r="G146" s="6" t="s">
        <v>9</v>
      </c>
      <c r="H146" s="5" t="s">
        <v>21</v>
      </c>
      <c r="I146" s="5">
        <v>6</v>
      </c>
      <c r="J146" s="5">
        <v>10148</v>
      </c>
      <c r="K146" t="str">
        <f t="shared" si="2"/>
        <v>1</v>
      </c>
    </row>
    <row r="147" spans="1:11" x14ac:dyDescent="0.25">
      <c r="A147" s="5">
        <v>2</v>
      </c>
      <c r="B147" s="5" t="s">
        <v>51</v>
      </c>
      <c r="C147" s="5">
        <v>104</v>
      </c>
      <c r="D147" s="5" t="s">
        <v>20</v>
      </c>
      <c r="E147" s="5">
        <v>5</v>
      </c>
      <c r="F147" s="5" t="s">
        <v>12</v>
      </c>
      <c r="G147" s="6" t="s">
        <v>9</v>
      </c>
      <c r="H147" s="5" t="s">
        <v>58</v>
      </c>
      <c r="I147" s="5">
        <v>3</v>
      </c>
      <c r="J147" s="5">
        <v>153</v>
      </c>
      <c r="K147" t="str">
        <f t="shared" si="2"/>
        <v>1</v>
      </c>
    </row>
    <row r="148" spans="1:11" x14ac:dyDescent="0.25">
      <c r="A148" s="5">
        <v>2</v>
      </c>
      <c r="B148" s="5" t="s">
        <v>51</v>
      </c>
      <c r="C148" s="5">
        <v>104</v>
      </c>
      <c r="D148" s="5" t="s">
        <v>20</v>
      </c>
      <c r="E148" s="5">
        <v>6</v>
      </c>
      <c r="F148" s="5" t="s">
        <v>13</v>
      </c>
      <c r="G148" s="6" t="s">
        <v>9</v>
      </c>
      <c r="H148" s="5"/>
      <c r="I148" s="5"/>
      <c r="J148" s="5">
        <v>5769</v>
      </c>
      <c r="K148" t="str">
        <f t="shared" si="2"/>
        <v>1</v>
      </c>
    </row>
    <row r="149" spans="1:11" x14ac:dyDescent="0.25">
      <c r="A149" s="5">
        <v>2</v>
      </c>
      <c r="B149" s="5" t="s">
        <v>51</v>
      </c>
      <c r="C149" s="5">
        <v>104</v>
      </c>
      <c r="D149" s="5" t="s">
        <v>20</v>
      </c>
      <c r="E149" s="5">
        <v>7</v>
      </c>
      <c r="F149" s="5" t="s">
        <v>14</v>
      </c>
      <c r="G149" s="6" t="s">
        <v>9</v>
      </c>
      <c r="H149" s="5"/>
      <c r="I149" s="5"/>
      <c r="J149" s="5">
        <v>8239</v>
      </c>
      <c r="K149" t="str">
        <f t="shared" si="2"/>
        <v>1</v>
      </c>
    </row>
    <row r="150" spans="1:11" x14ac:dyDescent="0.25">
      <c r="A150" s="5">
        <v>2</v>
      </c>
      <c r="B150" s="5" t="s">
        <v>51</v>
      </c>
      <c r="C150" s="5">
        <v>104</v>
      </c>
      <c r="D150" s="5" t="s">
        <v>20</v>
      </c>
      <c r="E150" s="5">
        <v>7</v>
      </c>
      <c r="F150" s="5" t="s">
        <v>14</v>
      </c>
      <c r="G150" s="6" t="s">
        <v>9</v>
      </c>
      <c r="H150" s="5" t="s">
        <v>56</v>
      </c>
      <c r="I150" s="5">
        <v>4</v>
      </c>
      <c r="J150" s="5">
        <v>2800</v>
      </c>
      <c r="K150" t="str">
        <f t="shared" si="2"/>
        <v>1</v>
      </c>
    </row>
    <row r="151" spans="1:11" x14ac:dyDescent="0.25">
      <c r="A151" s="5">
        <v>2</v>
      </c>
      <c r="B151" s="5" t="s">
        <v>51</v>
      </c>
      <c r="C151" s="5">
        <v>104</v>
      </c>
      <c r="D151" s="5" t="s">
        <v>20</v>
      </c>
      <c r="E151" s="5">
        <v>8</v>
      </c>
      <c r="F151" s="5" t="s">
        <v>46</v>
      </c>
      <c r="G151" s="6" t="s">
        <v>9</v>
      </c>
      <c r="H151" s="5"/>
      <c r="I151" s="5"/>
      <c r="J151" s="5">
        <v>328</v>
      </c>
      <c r="K151" t="str">
        <f t="shared" si="2"/>
        <v>1</v>
      </c>
    </row>
    <row r="152" spans="1:11" x14ac:dyDescent="0.25">
      <c r="A152" s="5">
        <v>2</v>
      </c>
      <c r="B152" s="5" t="s">
        <v>51</v>
      </c>
      <c r="C152" s="5">
        <v>104</v>
      </c>
      <c r="D152" s="5" t="s">
        <v>20</v>
      </c>
      <c r="E152" s="5">
        <v>9</v>
      </c>
      <c r="F152" s="5" t="s">
        <v>34</v>
      </c>
      <c r="G152" s="6" t="s">
        <v>9</v>
      </c>
      <c r="H152" s="5"/>
      <c r="I152" s="5"/>
      <c r="J152" s="5">
        <v>382436</v>
      </c>
      <c r="K152" t="str">
        <f t="shared" si="2"/>
        <v>1</v>
      </c>
    </row>
    <row r="153" spans="1:11" x14ac:dyDescent="0.25">
      <c r="A153" s="5">
        <v>2</v>
      </c>
      <c r="B153" s="5" t="s">
        <v>51</v>
      </c>
      <c r="C153" s="5">
        <v>104</v>
      </c>
      <c r="D153" s="5" t="s">
        <v>20</v>
      </c>
      <c r="E153" s="5">
        <v>9</v>
      </c>
      <c r="F153" s="5" t="s">
        <v>34</v>
      </c>
      <c r="G153" s="6" t="s">
        <v>9</v>
      </c>
      <c r="H153" s="5">
        <v>2</v>
      </c>
      <c r="I153" s="5">
        <v>6</v>
      </c>
      <c r="J153" s="5">
        <v>3195</v>
      </c>
      <c r="K153" t="str">
        <f t="shared" si="2"/>
        <v>1</v>
      </c>
    </row>
    <row r="154" spans="1:11" x14ac:dyDescent="0.25">
      <c r="A154" s="5">
        <v>2</v>
      </c>
      <c r="B154" s="5" t="s">
        <v>51</v>
      </c>
      <c r="C154" s="5">
        <v>104</v>
      </c>
      <c r="D154" s="5" t="s">
        <v>20</v>
      </c>
      <c r="E154" s="5">
        <v>9</v>
      </c>
      <c r="F154" s="5" t="s">
        <v>34</v>
      </c>
      <c r="G154" s="6" t="s">
        <v>9</v>
      </c>
      <c r="H154" s="5">
        <v>3</v>
      </c>
      <c r="I154" s="5">
        <v>6</v>
      </c>
      <c r="J154" s="5">
        <v>120</v>
      </c>
      <c r="K154" t="str">
        <f t="shared" si="2"/>
        <v>1</v>
      </c>
    </row>
    <row r="155" spans="1:11" x14ac:dyDescent="0.25">
      <c r="A155" s="5">
        <v>2</v>
      </c>
      <c r="B155" s="5" t="s">
        <v>51</v>
      </c>
      <c r="C155" s="5">
        <v>104</v>
      </c>
      <c r="D155" s="5" t="s">
        <v>20</v>
      </c>
      <c r="E155" s="5">
        <v>9</v>
      </c>
      <c r="F155" s="5" t="s">
        <v>34</v>
      </c>
      <c r="G155" s="6" t="s">
        <v>9</v>
      </c>
      <c r="H155" s="5">
        <v>4</v>
      </c>
      <c r="I155" s="5">
        <v>3</v>
      </c>
      <c r="J155" s="5">
        <v>748</v>
      </c>
      <c r="K155" t="str">
        <f t="shared" si="2"/>
        <v>1</v>
      </c>
    </row>
    <row r="156" spans="1:11" x14ac:dyDescent="0.25">
      <c r="A156" s="5">
        <v>2</v>
      </c>
      <c r="B156" s="5" t="s">
        <v>51</v>
      </c>
      <c r="C156" s="5">
        <v>104</v>
      </c>
      <c r="D156" s="5" t="s">
        <v>20</v>
      </c>
      <c r="E156" s="5">
        <v>9</v>
      </c>
      <c r="F156" s="5" t="s">
        <v>34</v>
      </c>
      <c r="G156" s="6" t="s">
        <v>9</v>
      </c>
      <c r="H156" s="5">
        <v>5</v>
      </c>
      <c r="I156" s="5">
        <v>2</v>
      </c>
      <c r="J156" s="5">
        <v>313</v>
      </c>
      <c r="K156" t="str">
        <f t="shared" si="2"/>
        <v>1</v>
      </c>
    </row>
    <row r="157" spans="1:11" x14ac:dyDescent="0.25">
      <c r="A157" s="5">
        <v>2</v>
      </c>
      <c r="B157" s="5" t="s">
        <v>51</v>
      </c>
      <c r="C157" s="5">
        <v>104</v>
      </c>
      <c r="D157" s="5" t="s">
        <v>20</v>
      </c>
      <c r="E157" s="5">
        <v>9</v>
      </c>
      <c r="F157" s="5" t="s">
        <v>34</v>
      </c>
      <c r="G157" s="6" t="s">
        <v>9</v>
      </c>
      <c r="H157" s="5" t="s">
        <v>56</v>
      </c>
      <c r="I157" s="5">
        <v>4</v>
      </c>
      <c r="J157" s="5">
        <v>6145</v>
      </c>
      <c r="K157" t="str">
        <f t="shared" si="2"/>
        <v>1</v>
      </c>
    </row>
    <row r="158" spans="1:11" x14ac:dyDescent="0.25">
      <c r="A158" s="5">
        <v>2</v>
      </c>
      <c r="B158" s="5" t="s">
        <v>51</v>
      </c>
      <c r="C158" s="5">
        <v>104</v>
      </c>
      <c r="D158" s="5" t="s">
        <v>20</v>
      </c>
      <c r="E158" s="5">
        <v>10</v>
      </c>
      <c r="F158" s="5" t="s">
        <v>41</v>
      </c>
      <c r="G158" s="6" t="s">
        <v>9</v>
      </c>
      <c r="H158" s="5" t="s">
        <v>56</v>
      </c>
      <c r="I158" s="5">
        <v>4</v>
      </c>
      <c r="J158" s="5">
        <v>46</v>
      </c>
      <c r="K158" t="str">
        <f t="shared" si="2"/>
        <v>1</v>
      </c>
    </row>
    <row r="159" spans="1:11" x14ac:dyDescent="0.25">
      <c r="A159" s="5">
        <v>2</v>
      </c>
      <c r="B159" s="5" t="s">
        <v>51</v>
      </c>
      <c r="C159" s="5">
        <v>104</v>
      </c>
      <c r="D159" s="5" t="s">
        <v>20</v>
      </c>
      <c r="E159" s="5">
        <v>11</v>
      </c>
      <c r="F159" s="5" t="s">
        <v>42</v>
      </c>
      <c r="G159" s="6" t="s">
        <v>9</v>
      </c>
      <c r="H159" s="5" t="s">
        <v>56</v>
      </c>
      <c r="I159" s="5">
        <v>4</v>
      </c>
      <c r="J159" s="5">
        <v>19</v>
      </c>
      <c r="K159" t="str">
        <f t="shared" si="2"/>
        <v>1</v>
      </c>
    </row>
    <row r="160" spans="1:11" x14ac:dyDescent="0.25">
      <c r="A160" s="5">
        <v>2</v>
      </c>
      <c r="B160" s="5" t="s">
        <v>51</v>
      </c>
      <c r="C160" s="5">
        <v>104</v>
      </c>
      <c r="D160" s="5" t="s">
        <v>20</v>
      </c>
      <c r="E160" s="5">
        <v>12</v>
      </c>
      <c r="F160" s="5" t="s">
        <v>53</v>
      </c>
      <c r="G160" s="6" t="s">
        <v>9</v>
      </c>
      <c r="H160" s="5"/>
      <c r="I160" s="5"/>
      <c r="J160" s="5">
        <v>1064</v>
      </c>
      <c r="K160" t="str">
        <f t="shared" si="2"/>
        <v>1</v>
      </c>
    </row>
    <row r="161" spans="1:11" x14ac:dyDescent="0.25">
      <c r="A161" s="5">
        <v>2</v>
      </c>
      <c r="B161" s="5" t="s">
        <v>51</v>
      </c>
      <c r="C161" s="5">
        <v>104</v>
      </c>
      <c r="D161" s="5" t="s">
        <v>20</v>
      </c>
      <c r="E161" s="5">
        <v>21</v>
      </c>
      <c r="F161" s="5" t="s">
        <v>54</v>
      </c>
      <c r="G161" s="6" t="s">
        <v>9</v>
      </c>
      <c r="H161" s="5"/>
      <c r="I161" s="5"/>
      <c r="J161" s="5">
        <v>86</v>
      </c>
      <c r="K161" t="str">
        <f t="shared" si="2"/>
        <v>1</v>
      </c>
    </row>
    <row r="162" spans="1:11" x14ac:dyDescent="0.25">
      <c r="A162" s="5">
        <v>2</v>
      </c>
      <c r="B162" s="5" t="s">
        <v>51</v>
      </c>
      <c r="C162" s="5">
        <v>104</v>
      </c>
      <c r="D162" s="5" t="s">
        <v>20</v>
      </c>
      <c r="E162" s="5">
        <v>21</v>
      </c>
      <c r="F162" s="5" t="s">
        <v>54</v>
      </c>
      <c r="G162" s="6" t="s">
        <v>9</v>
      </c>
      <c r="H162" s="5" t="s">
        <v>56</v>
      </c>
      <c r="I162" s="5">
        <v>4</v>
      </c>
      <c r="J162" s="5">
        <v>3</v>
      </c>
      <c r="K162" t="str">
        <f t="shared" si="2"/>
        <v>1</v>
      </c>
    </row>
    <row r="163" spans="1:11" x14ac:dyDescent="0.25">
      <c r="A163" s="5">
        <v>2</v>
      </c>
      <c r="B163" s="5" t="s">
        <v>51</v>
      </c>
      <c r="C163" s="5">
        <v>104</v>
      </c>
      <c r="D163" s="5" t="s">
        <v>20</v>
      </c>
      <c r="E163" s="5">
        <v>22</v>
      </c>
      <c r="F163" s="5" t="s">
        <v>15</v>
      </c>
      <c r="G163" s="6" t="s">
        <v>9</v>
      </c>
      <c r="H163" s="5"/>
      <c r="I163" s="5"/>
      <c r="J163" s="5">
        <v>1344</v>
      </c>
      <c r="K163" t="str">
        <f t="shared" si="2"/>
        <v>1</v>
      </c>
    </row>
    <row r="164" spans="1:11" x14ac:dyDescent="0.25">
      <c r="A164" s="5">
        <v>2</v>
      </c>
      <c r="B164" s="5" t="s">
        <v>51</v>
      </c>
      <c r="C164" s="5">
        <v>104</v>
      </c>
      <c r="D164" s="5" t="s">
        <v>20</v>
      </c>
      <c r="E164" s="5">
        <v>22</v>
      </c>
      <c r="F164" s="5" t="s">
        <v>15</v>
      </c>
      <c r="G164" s="6" t="s">
        <v>9</v>
      </c>
      <c r="H164" s="5" t="s">
        <v>56</v>
      </c>
      <c r="I164" s="5">
        <v>4</v>
      </c>
      <c r="J164" s="5">
        <v>1001</v>
      </c>
      <c r="K164" t="str">
        <f t="shared" si="2"/>
        <v>1</v>
      </c>
    </row>
    <row r="165" spans="1:11" x14ac:dyDescent="0.25">
      <c r="A165" s="5">
        <v>2</v>
      </c>
      <c r="B165" s="5" t="s">
        <v>51</v>
      </c>
      <c r="C165" s="5">
        <v>104</v>
      </c>
      <c r="D165" s="5" t="s">
        <v>20</v>
      </c>
      <c r="E165" s="5">
        <v>4</v>
      </c>
      <c r="F165" s="5"/>
      <c r="G165" s="6" t="s">
        <v>9</v>
      </c>
      <c r="H165" s="5" t="s">
        <v>57</v>
      </c>
      <c r="I165" s="5">
        <v>4</v>
      </c>
      <c r="J165" s="5">
        <v>41</v>
      </c>
      <c r="K165" t="str">
        <f t="shared" si="2"/>
        <v>1</v>
      </c>
    </row>
    <row r="166" spans="1:11" x14ac:dyDescent="0.25">
      <c r="A166" s="5">
        <v>2</v>
      </c>
      <c r="B166" s="5" t="s">
        <v>51</v>
      </c>
      <c r="C166" s="5">
        <v>104</v>
      </c>
      <c r="D166" s="5" t="s">
        <v>20</v>
      </c>
      <c r="E166" s="5">
        <v>98</v>
      </c>
      <c r="F166" s="5" t="s">
        <v>43</v>
      </c>
      <c r="G166" s="6" t="s">
        <v>9</v>
      </c>
      <c r="H166" s="5"/>
      <c r="I166" s="5"/>
      <c r="J166" s="5">
        <v>48</v>
      </c>
      <c r="K166" t="str">
        <f t="shared" si="2"/>
        <v>1</v>
      </c>
    </row>
    <row r="167" spans="1:11" x14ac:dyDescent="0.25">
      <c r="A167" s="5">
        <v>2</v>
      </c>
      <c r="B167" s="5" t="s">
        <v>51</v>
      </c>
      <c r="C167" s="5">
        <v>104</v>
      </c>
      <c r="D167" s="5" t="s">
        <v>20</v>
      </c>
      <c r="E167" s="5">
        <v>99</v>
      </c>
      <c r="F167" s="5" t="s">
        <v>16</v>
      </c>
      <c r="G167" s="6" t="s">
        <v>9</v>
      </c>
      <c r="H167" s="5"/>
      <c r="I167" s="5"/>
      <c r="J167" s="5">
        <v>37382</v>
      </c>
      <c r="K167" t="str">
        <f t="shared" si="2"/>
        <v>1</v>
      </c>
    </row>
    <row r="168" spans="1:11" x14ac:dyDescent="0.25">
      <c r="A168" s="5">
        <v>2</v>
      </c>
      <c r="B168" s="5" t="s">
        <v>51</v>
      </c>
      <c r="C168" s="5">
        <v>104</v>
      </c>
      <c r="D168" s="5" t="s">
        <v>20</v>
      </c>
      <c r="E168" s="5">
        <v>99</v>
      </c>
      <c r="F168" s="5" t="s">
        <v>16</v>
      </c>
      <c r="G168" s="6" t="s">
        <v>9</v>
      </c>
      <c r="H168" s="5">
        <v>2</v>
      </c>
      <c r="I168" s="5">
        <v>6</v>
      </c>
      <c r="J168" s="5">
        <v>792</v>
      </c>
      <c r="K168" t="str">
        <f t="shared" si="2"/>
        <v>1</v>
      </c>
    </row>
    <row r="169" spans="1:11" x14ac:dyDescent="0.25">
      <c r="A169" s="5">
        <v>2</v>
      </c>
      <c r="B169" s="5" t="s">
        <v>51</v>
      </c>
      <c r="C169" s="5">
        <v>104</v>
      </c>
      <c r="D169" s="5" t="s">
        <v>20</v>
      </c>
      <c r="E169" s="5">
        <v>99</v>
      </c>
      <c r="F169" s="5" t="s">
        <v>16</v>
      </c>
      <c r="G169" s="6" t="s">
        <v>9</v>
      </c>
      <c r="H169" s="5">
        <v>3</v>
      </c>
      <c r="I169" s="5">
        <v>6</v>
      </c>
      <c r="J169" s="5">
        <v>116</v>
      </c>
      <c r="K169" t="str">
        <f t="shared" si="2"/>
        <v>1</v>
      </c>
    </row>
    <row r="170" spans="1:11" x14ac:dyDescent="0.25">
      <c r="A170" s="5">
        <v>2</v>
      </c>
      <c r="B170" s="5" t="s">
        <v>51</v>
      </c>
      <c r="C170" s="5">
        <v>104</v>
      </c>
      <c r="D170" s="5" t="s">
        <v>20</v>
      </c>
      <c r="E170" s="5">
        <v>99</v>
      </c>
      <c r="F170" s="5" t="s">
        <v>16</v>
      </c>
      <c r="G170" s="6" t="s">
        <v>9</v>
      </c>
      <c r="H170" s="5">
        <v>4</v>
      </c>
      <c r="I170" s="5">
        <v>3</v>
      </c>
      <c r="J170" s="5">
        <v>394</v>
      </c>
      <c r="K170" t="str">
        <f t="shared" si="2"/>
        <v>1</v>
      </c>
    </row>
    <row r="171" spans="1:11" x14ac:dyDescent="0.25">
      <c r="A171" s="5">
        <v>2</v>
      </c>
      <c r="B171" s="5" t="s">
        <v>51</v>
      </c>
      <c r="C171" s="5">
        <v>104</v>
      </c>
      <c r="D171" s="5" t="s">
        <v>20</v>
      </c>
      <c r="E171" s="5">
        <v>99</v>
      </c>
      <c r="F171" s="5" t="s">
        <v>16</v>
      </c>
      <c r="G171" s="6" t="s">
        <v>9</v>
      </c>
      <c r="H171" s="5">
        <v>5</v>
      </c>
      <c r="I171" s="5">
        <v>2</v>
      </c>
      <c r="J171" s="5">
        <v>270</v>
      </c>
      <c r="K171" t="str">
        <f t="shared" si="2"/>
        <v>1</v>
      </c>
    </row>
    <row r="172" spans="1:11" x14ac:dyDescent="0.25">
      <c r="A172" s="5">
        <v>2</v>
      </c>
      <c r="B172" s="5" t="s">
        <v>51</v>
      </c>
      <c r="C172" s="5">
        <v>104</v>
      </c>
      <c r="D172" s="5" t="s">
        <v>20</v>
      </c>
      <c r="E172" s="5">
        <v>99</v>
      </c>
      <c r="F172" s="5" t="s">
        <v>16</v>
      </c>
      <c r="G172" s="6" t="s">
        <v>9</v>
      </c>
      <c r="H172" s="5" t="s">
        <v>56</v>
      </c>
      <c r="I172" s="5">
        <v>4</v>
      </c>
      <c r="J172" s="5">
        <v>122726</v>
      </c>
      <c r="K172" t="str">
        <f t="shared" si="2"/>
        <v>1</v>
      </c>
    </row>
    <row r="173" spans="1:11" x14ac:dyDescent="0.25">
      <c r="A173" s="5">
        <v>2</v>
      </c>
      <c r="B173" s="5" t="s">
        <v>51</v>
      </c>
      <c r="C173" s="5">
        <v>105</v>
      </c>
      <c r="D173" s="5" t="s">
        <v>59</v>
      </c>
      <c r="E173" s="5">
        <v>2</v>
      </c>
      <c r="F173" s="5" t="s">
        <v>8</v>
      </c>
      <c r="G173" s="6" t="s">
        <v>9</v>
      </c>
      <c r="H173" s="5" t="s">
        <v>60</v>
      </c>
      <c r="I173" s="5">
        <v>4</v>
      </c>
      <c r="J173" s="5">
        <v>307</v>
      </c>
      <c r="K173" t="str">
        <f t="shared" si="2"/>
        <v>1</v>
      </c>
    </row>
    <row r="174" spans="1:11" x14ac:dyDescent="0.25">
      <c r="A174" s="5">
        <v>2</v>
      </c>
      <c r="B174" s="5" t="s">
        <v>51</v>
      </c>
      <c r="C174" s="5">
        <v>105</v>
      </c>
      <c r="D174" s="5" t="s">
        <v>59</v>
      </c>
      <c r="E174" s="5">
        <v>3</v>
      </c>
      <c r="F174" s="5" t="s">
        <v>10</v>
      </c>
      <c r="G174" s="6" t="s">
        <v>9</v>
      </c>
      <c r="H174" s="5"/>
      <c r="I174" s="5"/>
      <c r="J174" s="5">
        <v>10124</v>
      </c>
      <c r="K174" t="str">
        <f t="shared" si="2"/>
        <v>1</v>
      </c>
    </row>
    <row r="175" spans="1:11" x14ac:dyDescent="0.25">
      <c r="A175" s="5">
        <v>2</v>
      </c>
      <c r="B175" s="5" t="s">
        <v>51</v>
      </c>
      <c r="C175" s="5">
        <v>105</v>
      </c>
      <c r="D175" s="5" t="s">
        <v>59</v>
      </c>
      <c r="E175" s="5">
        <v>3</v>
      </c>
      <c r="F175" s="5" t="s">
        <v>10</v>
      </c>
      <c r="G175" s="6" t="s">
        <v>9</v>
      </c>
      <c r="H175" s="5" t="s">
        <v>60</v>
      </c>
      <c r="I175" s="5">
        <v>4</v>
      </c>
      <c r="J175" s="5">
        <v>25313</v>
      </c>
      <c r="K175" t="str">
        <f t="shared" si="2"/>
        <v>1</v>
      </c>
    </row>
    <row r="176" spans="1:11" x14ac:dyDescent="0.25">
      <c r="A176" s="5">
        <v>2</v>
      </c>
      <c r="B176" s="5" t="s">
        <v>51</v>
      </c>
      <c r="C176" s="5">
        <v>105</v>
      </c>
      <c r="D176" s="5" t="s">
        <v>59</v>
      </c>
      <c r="E176" s="5">
        <v>4</v>
      </c>
      <c r="F176" s="5" t="s">
        <v>11</v>
      </c>
      <c r="G176" s="6" t="s">
        <v>9</v>
      </c>
      <c r="H176" s="5"/>
      <c r="I176" s="5"/>
      <c r="J176" s="5">
        <v>4598</v>
      </c>
      <c r="K176" t="str">
        <f t="shared" si="2"/>
        <v>1</v>
      </c>
    </row>
    <row r="177" spans="1:11" x14ac:dyDescent="0.25">
      <c r="A177" s="5">
        <v>2</v>
      </c>
      <c r="B177" s="5" t="s">
        <v>51</v>
      </c>
      <c r="C177" s="5">
        <v>105</v>
      </c>
      <c r="D177" s="5" t="s">
        <v>59</v>
      </c>
      <c r="E177" s="5">
        <v>4</v>
      </c>
      <c r="F177" s="5" t="s">
        <v>11</v>
      </c>
      <c r="G177" s="6" t="s">
        <v>9</v>
      </c>
      <c r="H177" s="5" t="s">
        <v>60</v>
      </c>
      <c r="I177" s="5">
        <v>4</v>
      </c>
      <c r="J177" s="5">
        <v>5761</v>
      </c>
      <c r="K177" t="str">
        <f t="shared" si="2"/>
        <v>1</v>
      </c>
    </row>
    <row r="178" spans="1:11" x14ac:dyDescent="0.25">
      <c r="A178" s="5">
        <v>2</v>
      </c>
      <c r="B178" s="5" t="s">
        <v>51</v>
      </c>
      <c r="C178" s="5">
        <v>105</v>
      </c>
      <c r="D178" s="5" t="s">
        <v>59</v>
      </c>
      <c r="E178" s="5">
        <v>5</v>
      </c>
      <c r="F178" s="5" t="s">
        <v>12</v>
      </c>
      <c r="G178" s="6" t="s">
        <v>9</v>
      </c>
      <c r="H178" s="5"/>
      <c r="I178" s="5"/>
      <c r="J178" s="5">
        <v>24677</v>
      </c>
      <c r="K178" t="str">
        <f t="shared" si="2"/>
        <v>1</v>
      </c>
    </row>
    <row r="179" spans="1:11" x14ac:dyDescent="0.25">
      <c r="A179" s="5">
        <v>2</v>
      </c>
      <c r="B179" s="5" t="s">
        <v>51</v>
      </c>
      <c r="C179" s="5">
        <v>105</v>
      </c>
      <c r="D179" s="5" t="s">
        <v>59</v>
      </c>
      <c r="E179" s="5">
        <v>5</v>
      </c>
      <c r="F179" s="5" t="s">
        <v>12</v>
      </c>
      <c r="G179" s="6" t="s">
        <v>9</v>
      </c>
      <c r="H179" s="5" t="s">
        <v>60</v>
      </c>
      <c r="I179" s="5">
        <v>4</v>
      </c>
      <c r="J179" s="5">
        <v>166231</v>
      </c>
      <c r="K179" t="str">
        <f t="shared" si="2"/>
        <v>1</v>
      </c>
    </row>
    <row r="180" spans="1:11" x14ac:dyDescent="0.25">
      <c r="A180" s="5">
        <v>2</v>
      </c>
      <c r="B180" s="5" t="s">
        <v>51</v>
      </c>
      <c r="C180" s="5">
        <v>105</v>
      </c>
      <c r="D180" s="5" t="s">
        <v>59</v>
      </c>
      <c r="E180" s="5">
        <v>7</v>
      </c>
      <c r="F180" s="5" t="s">
        <v>14</v>
      </c>
      <c r="G180" s="6" t="s">
        <v>9</v>
      </c>
      <c r="H180" s="5" t="s">
        <v>60</v>
      </c>
      <c r="I180" s="5">
        <v>4</v>
      </c>
      <c r="J180" s="5">
        <v>291</v>
      </c>
      <c r="K180" t="str">
        <f t="shared" si="2"/>
        <v>1</v>
      </c>
    </row>
    <row r="181" spans="1:11" x14ac:dyDescent="0.25">
      <c r="A181" s="5">
        <v>2</v>
      </c>
      <c r="B181" s="5" t="s">
        <v>51</v>
      </c>
      <c r="C181" s="5">
        <v>105</v>
      </c>
      <c r="D181" s="5" t="s">
        <v>59</v>
      </c>
      <c r="E181" s="5">
        <v>9</v>
      </c>
      <c r="F181" s="5" t="s">
        <v>34</v>
      </c>
      <c r="G181" s="6" t="s">
        <v>9</v>
      </c>
      <c r="H181" s="5"/>
      <c r="I181" s="5"/>
      <c r="J181" s="5">
        <v>3979</v>
      </c>
      <c r="K181" t="str">
        <f t="shared" si="2"/>
        <v>1</v>
      </c>
    </row>
    <row r="182" spans="1:11" x14ac:dyDescent="0.25">
      <c r="A182" s="5">
        <v>2</v>
      </c>
      <c r="B182" s="5" t="s">
        <v>51</v>
      </c>
      <c r="C182" s="5">
        <v>105</v>
      </c>
      <c r="D182" s="5" t="s">
        <v>59</v>
      </c>
      <c r="E182" s="5">
        <v>9</v>
      </c>
      <c r="F182" s="5" t="s">
        <v>34</v>
      </c>
      <c r="G182" s="6" t="s">
        <v>9</v>
      </c>
      <c r="H182" s="5" t="s">
        <v>60</v>
      </c>
      <c r="I182" s="5">
        <v>4</v>
      </c>
      <c r="J182" s="5">
        <v>1434</v>
      </c>
      <c r="K182" t="str">
        <f t="shared" si="2"/>
        <v>1</v>
      </c>
    </row>
    <row r="183" spans="1:11" x14ac:dyDescent="0.25">
      <c r="A183" s="5">
        <v>2</v>
      </c>
      <c r="B183" s="5" t="s">
        <v>51</v>
      </c>
      <c r="C183" s="5">
        <v>105</v>
      </c>
      <c r="D183" s="5" t="s">
        <v>59</v>
      </c>
      <c r="E183" s="5">
        <v>11</v>
      </c>
      <c r="F183" s="5" t="s">
        <v>42</v>
      </c>
      <c r="G183" s="6" t="s">
        <v>9</v>
      </c>
      <c r="H183" s="5" t="s">
        <v>60</v>
      </c>
      <c r="I183" s="5">
        <v>4</v>
      </c>
      <c r="J183" s="5">
        <v>6</v>
      </c>
      <c r="K183" t="str">
        <f t="shared" si="2"/>
        <v>1</v>
      </c>
    </row>
    <row r="184" spans="1:11" x14ac:dyDescent="0.25">
      <c r="A184" s="5">
        <v>2</v>
      </c>
      <c r="B184" s="5" t="s">
        <v>51</v>
      </c>
      <c r="C184" s="5">
        <v>105</v>
      </c>
      <c r="D184" s="5" t="s">
        <v>59</v>
      </c>
      <c r="E184" s="5">
        <v>22</v>
      </c>
      <c r="F184" s="5" t="s">
        <v>15</v>
      </c>
      <c r="G184" s="6" t="s">
        <v>9</v>
      </c>
      <c r="H184" s="5" t="s">
        <v>60</v>
      </c>
      <c r="I184" s="5">
        <v>4</v>
      </c>
      <c r="J184" s="5">
        <v>537</v>
      </c>
      <c r="K184" t="str">
        <f t="shared" si="2"/>
        <v>1</v>
      </c>
    </row>
    <row r="185" spans="1:11" x14ac:dyDescent="0.25">
      <c r="A185" s="5">
        <v>2</v>
      </c>
      <c r="B185" s="5" t="s">
        <v>51</v>
      </c>
      <c r="C185" s="5">
        <v>105</v>
      </c>
      <c r="D185" s="5" t="s">
        <v>59</v>
      </c>
      <c r="E185" s="5">
        <v>99</v>
      </c>
      <c r="F185" s="5" t="s">
        <v>16</v>
      </c>
      <c r="G185" s="6" t="s">
        <v>9</v>
      </c>
      <c r="H185" s="5"/>
      <c r="I185" s="5"/>
      <c r="J185" s="5">
        <v>212</v>
      </c>
      <c r="K185" t="str">
        <f t="shared" si="2"/>
        <v>1</v>
      </c>
    </row>
    <row r="186" spans="1:11" x14ac:dyDescent="0.25">
      <c r="A186" s="5">
        <v>2</v>
      </c>
      <c r="B186" s="5" t="s">
        <v>51</v>
      </c>
      <c r="C186" s="5">
        <v>105</v>
      </c>
      <c r="D186" s="5" t="s">
        <v>59</v>
      </c>
      <c r="E186" s="5">
        <v>99</v>
      </c>
      <c r="F186" s="5" t="s">
        <v>16</v>
      </c>
      <c r="G186" s="6" t="s">
        <v>9</v>
      </c>
      <c r="H186" s="5" t="s">
        <v>60</v>
      </c>
      <c r="I186" s="5">
        <v>4</v>
      </c>
      <c r="J186" s="5">
        <v>24223</v>
      </c>
      <c r="K186" t="str">
        <f t="shared" si="2"/>
        <v>1</v>
      </c>
    </row>
    <row r="187" spans="1:11" x14ac:dyDescent="0.25">
      <c r="A187" s="5">
        <v>2</v>
      </c>
      <c r="B187" s="5" t="s">
        <v>51</v>
      </c>
      <c r="C187" s="5">
        <v>114</v>
      </c>
      <c r="D187" s="5" t="s">
        <v>61</v>
      </c>
      <c r="E187" s="5">
        <v>1</v>
      </c>
      <c r="F187" s="5" t="s">
        <v>18</v>
      </c>
      <c r="G187" s="6" t="s">
        <v>9</v>
      </c>
      <c r="H187" s="5"/>
      <c r="I187" s="5"/>
      <c r="J187" s="5">
        <v>85749</v>
      </c>
      <c r="K187" t="str">
        <f t="shared" si="2"/>
        <v>1</v>
      </c>
    </row>
    <row r="188" spans="1:11" x14ac:dyDescent="0.25">
      <c r="A188" s="5">
        <v>2</v>
      </c>
      <c r="B188" s="5" t="s">
        <v>51</v>
      </c>
      <c r="C188" s="5">
        <v>114</v>
      </c>
      <c r="D188" s="5" t="s">
        <v>61</v>
      </c>
      <c r="E188" s="5">
        <v>1</v>
      </c>
      <c r="F188" s="5" t="s">
        <v>18</v>
      </c>
      <c r="G188" s="6" t="s">
        <v>9</v>
      </c>
      <c r="H188" s="5" t="s">
        <v>62</v>
      </c>
      <c r="I188" s="5">
        <v>4</v>
      </c>
      <c r="J188" s="5">
        <v>121242</v>
      </c>
      <c r="K188" t="str">
        <f t="shared" si="2"/>
        <v>1</v>
      </c>
    </row>
    <row r="189" spans="1:11" x14ac:dyDescent="0.25">
      <c r="A189" s="5">
        <v>2</v>
      </c>
      <c r="B189" s="5" t="s">
        <v>51</v>
      </c>
      <c r="C189" s="5">
        <v>114</v>
      </c>
      <c r="D189" s="5" t="s">
        <v>61</v>
      </c>
      <c r="E189" s="5">
        <v>1</v>
      </c>
      <c r="F189" s="5" t="s">
        <v>18</v>
      </c>
      <c r="G189" s="6" t="s">
        <v>9</v>
      </c>
      <c r="H189" s="5" t="s">
        <v>62</v>
      </c>
      <c r="I189" s="5">
        <v>6</v>
      </c>
      <c r="J189" s="5">
        <v>4983</v>
      </c>
      <c r="K189" t="str">
        <f t="shared" si="2"/>
        <v>1</v>
      </c>
    </row>
    <row r="190" spans="1:11" x14ac:dyDescent="0.25">
      <c r="A190" s="5">
        <v>2</v>
      </c>
      <c r="B190" s="5" t="s">
        <v>51</v>
      </c>
      <c r="C190" s="5">
        <v>114</v>
      </c>
      <c r="D190" s="5" t="s">
        <v>61</v>
      </c>
      <c r="E190" s="5">
        <v>2</v>
      </c>
      <c r="F190" s="5" t="s">
        <v>8</v>
      </c>
      <c r="G190" s="6" t="s">
        <v>9</v>
      </c>
      <c r="H190" s="5"/>
      <c r="I190" s="5"/>
      <c r="J190" s="5">
        <v>19731</v>
      </c>
      <c r="K190" t="str">
        <f t="shared" si="2"/>
        <v>1</v>
      </c>
    </row>
    <row r="191" spans="1:11" x14ac:dyDescent="0.25">
      <c r="A191" s="5">
        <v>2</v>
      </c>
      <c r="B191" s="5" t="s">
        <v>51</v>
      </c>
      <c r="C191" s="5">
        <v>114</v>
      </c>
      <c r="D191" s="5" t="s">
        <v>61</v>
      </c>
      <c r="E191" s="5">
        <v>2</v>
      </c>
      <c r="F191" s="5" t="s">
        <v>8</v>
      </c>
      <c r="G191" s="6" t="s">
        <v>9</v>
      </c>
      <c r="H191" s="5" t="s">
        <v>62</v>
      </c>
      <c r="I191" s="5">
        <v>4</v>
      </c>
      <c r="J191" s="5">
        <v>1686</v>
      </c>
      <c r="K191" t="str">
        <f t="shared" si="2"/>
        <v>1</v>
      </c>
    </row>
    <row r="192" spans="1:11" x14ac:dyDescent="0.25">
      <c r="A192" s="5">
        <v>2</v>
      </c>
      <c r="B192" s="5" t="s">
        <v>51</v>
      </c>
      <c r="C192" s="5">
        <v>114</v>
      </c>
      <c r="D192" s="5" t="s">
        <v>61</v>
      </c>
      <c r="E192" s="5">
        <v>3</v>
      </c>
      <c r="F192" s="5" t="s">
        <v>10</v>
      </c>
      <c r="G192" s="6" t="s">
        <v>9</v>
      </c>
      <c r="H192" s="5"/>
      <c r="I192" s="5"/>
      <c r="J192" s="5">
        <v>144496</v>
      </c>
      <c r="K192" t="str">
        <f t="shared" si="2"/>
        <v>1</v>
      </c>
    </row>
    <row r="193" spans="1:11" x14ac:dyDescent="0.25">
      <c r="A193" s="5">
        <v>2</v>
      </c>
      <c r="B193" s="5" t="s">
        <v>51</v>
      </c>
      <c r="C193" s="5">
        <v>114</v>
      </c>
      <c r="D193" s="5" t="s">
        <v>61</v>
      </c>
      <c r="E193" s="5">
        <v>3</v>
      </c>
      <c r="F193" s="5" t="s">
        <v>10</v>
      </c>
      <c r="G193" s="6" t="s">
        <v>9</v>
      </c>
      <c r="H193" s="5" t="s">
        <v>62</v>
      </c>
      <c r="I193" s="5">
        <v>4</v>
      </c>
      <c r="J193" s="5">
        <v>46480</v>
      </c>
      <c r="K193" t="str">
        <f t="shared" si="2"/>
        <v>1</v>
      </c>
    </row>
    <row r="194" spans="1:11" x14ac:dyDescent="0.25">
      <c r="A194" s="5">
        <v>2</v>
      </c>
      <c r="B194" s="5" t="s">
        <v>51</v>
      </c>
      <c r="C194" s="5">
        <v>114</v>
      </c>
      <c r="D194" s="5" t="s">
        <v>61</v>
      </c>
      <c r="E194" s="5">
        <v>3</v>
      </c>
      <c r="F194" s="5" t="s">
        <v>10</v>
      </c>
      <c r="G194" s="6" t="s">
        <v>9</v>
      </c>
      <c r="H194" s="5" t="s">
        <v>62</v>
      </c>
      <c r="I194" s="5">
        <v>6</v>
      </c>
      <c r="J194" s="5">
        <v>2169</v>
      </c>
      <c r="K194" t="str">
        <f t="shared" ref="K194:K257" si="3">IF(LEN(C194)=4,LEFT(C194,2),LEFT(C194,1))</f>
        <v>1</v>
      </c>
    </row>
    <row r="195" spans="1:11" x14ac:dyDescent="0.25">
      <c r="A195" s="5">
        <v>2</v>
      </c>
      <c r="B195" s="5" t="s">
        <v>51</v>
      </c>
      <c r="C195" s="5">
        <v>114</v>
      </c>
      <c r="D195" s="5" t="s">
        <v>61</v>
      </c>
      <c r="E195" s="5">
        <v>4</v>
      </c>
      <c r="F195" s="5" t="s">
        <v>11</v>
      </c>
      <c r="G195" s="6" t="s">
        <v>9</v>
      </c>
      <c r="H195" s="5"/>
      <c r="I195" s="5"/>
      <c r="J195" s="5">
        <v>49094</v>
      </c>
      <c r="K195" t="str">
        <f t="shared" si="3"/>
        <v>1</v>
      </c>
    </row>
    <row r="196" spans="1:11" x14ac:dyDescent="0.25">
      <c r="A196" s="5">
        <v>2</v>
      </c>
      <c r="B196" s="5" t="s">
        <v>51</v>
      </c>
      <c r="C196" s="5">
        <v>114</v>
      </c>
      <c r="D196" s="5" t="s">
        <v>61</v>
      </c>
      <c r="E196" s="5">
        <v>4</v>
      </c>
      <c r="F196" s="5" t="s">
        <v>11</v>
      </c>
      <c r="G196" s="6" t="s">
        <v>9</v>
      </c>
      <c r="H196" s="5" t="s">
        <v>62</v>
      </c>
      <c r="I196" s="5">
        <v>4</v>
      </c>
      <c r="J196" s="5">
        <v>63328</v>
      </c>
      <c r="K196" t="str">
        <f t="shared" si="3"/>
        <v>1</v>
      </c>
    </row>
    <row r="197" spans="1:11" x14ac:dyDescent="0.25">
      <c r="A197" s="5">
        <v>2</v>
      </c>
      <c r="B197" s="5" t="s">
        <v>51</v>
      </c>
      <c r="C197" s="5">
        <v>114</v>
      </c>
      <c r="D197" s="5" t="s">
        <v>61</v>
      </c>
      <c r="E197" s="5">
        <v>4</v>
      </c>
      <c r="F197" s="5" t="s">
        <v>11</v>
      </c>
      <c r="G197" s="6" t="s">
        <v>9</v>
      </c>
      <c r="H197" s="5" t="s">
        <v>62</v>
      </c>
      <c r="I197" s="5">
        <v>6</v>
      </c>
      <c r="J197" s="5">
        <v>1535</v>
      </c>
      <c r="K197" t="str">
        <f t="shared" si="3"/>
        <v>1</v>
      </c>
    </row>
    <row r="198" spans="1:11" x14ac:dyDescent="0.25">
      <c r="A198" s="5">
        <v>2</v>
      </c>
      <c r="B198" s="5" t="s">
        <v>51</v>
      </c>
      <c r="C198" s="5">
        <v>114</v>
      </c>
      <c r="D198" s="5" t="s">
        <v>61</v>
      </c>
      <c r="E198" s="5">
        <v>4</v>
      </c>
      <c r="F198" s="5" t="s">
        <v>11</v>
      </c>
      <c r="G198" s="6" t="s">
        <v>9</v>
      </c>
      <c r="H198" s="5" t="s">
        <v>62</v>
      </c>
      <c r="I198" s="5">
        <v>8</v>
      </c>
      <c r="J198" s="5">
        <v>2243</v>
      </c>
      <c r="K198" t="str">
        <f t="shared" si="3"/>
        <v>1</v>
      </c>
    </row>
    <row r="199" spans="1:11" x14ac:dyDescent="0.25">
      <c r="A199" s="5">
        <v>2</v>
      </c>
      <c r="B199" s="5" t="s">
        <v>51</v>
      </c>
      <c r="C199" s="5">
        <v>114</v>
      </c>
      <c r="D199" s="5" t="s">
        <v>61</v>
      </c>
      <c r="E199" s="5">
        <v>5</v>
      </c>
      <c r="F199" s="5" t="s">
        <v>12</v>
      </c>
      <c r="G199" s="6" t="s">
        <v>9</v>
      </c>
      <c r="H199" s="5"/>
      <c r="I199" s="5"/>
      <c r="J199" s="5">
        <v>264335</v>
      </c>
      <c r="K199" t="str">
        <f t="shared" si="3"/>
        <v>1</v>
      </c>
    </row>
    <row r="200" spans="1:11" x14ac:dyDescent="0.25">
      <c r="A200" s="5">
        <v>2</v>
      </c>
      <c r="B200" s="5" t="s">
        <v>51</v>
      </c>
      <c r="C200" s="5">
        <v>114</v>
      </c>
      <c r="D200" s="5" t="s">
        <v>61</v>
      </c>
      <c r="E200" s="5">
        <v>5</v>
      </c>
      <c r="F200" s="5" t="s">
        <v>12</v>
      </c>
      <c r="G200" s="6" t="s">
        <v>9</v>
      </c>
      <c r="H200" s="5">
        <v>6</v>
      </c>
      <c r="I200" s="5">
        <v>6</v>
      </c>
      <c r="J200" s="5">
        <v>18728</v>
      </c>
      <c r="K200" t="str">
        <f t="shared" si="3"/>
        <v>1</v>
      </c>
    </row>
    <row r="201" spans="1:11" x14ac:dyDescent="0.25">
      <c r="A201" s="5">
        <v>2</v>
      </c>
      <c r="B201" s="5" t="s">
        <v>51</v>
      </c>
      <c r="C201" s="5">
        <v>114</v>
      </c>
      <c r="D201" s="5" t="s">
        <v>61</v>
      </c>
      <c r="E201" s="5">
        <v>5</v>
      </c>
      <c r="F201" s="5" t="s">
        <v>12</v>
      </c>
      <c r="G201" s="6" t="s">
        <v>9</v>
      </c>
      <c r="H201" s="5" t="s">
        <v>62</v>
      </c>
      <c r="I201" s="5">
        <v>4</v>
      </c>
      <c r="J201" s="5">
        <v>91222</v>
      </c>
      <c r="K201" t="str">
        <f t="shared" si="3"/>
        <v>1</v>
      </c>
    </row>
    <row r="202" spans="1:11" x14ac:dyDescent="0.25">
      <c r="A202" s="5">
        <v>2</v>
      </c>
      <c r="B202" s="5" t="s">
        <v>51</v>
      </c>
      <c r="C202" s="5">
        <v>114</v>
      </c>
      <c r="D202" s="5" t="s">
        <v>61</v>
      </c>
      <c r="E202" s="5">
        <v>5</v>
      </c>
      <c r="F202" s="5" t="s">
        <v>12</v>
      </c>
      <c r="G202" s="6" t="s">
        <v>9</v>
      </c>
      <c r="H202" s="5" t="s">
        <v>62</v>
      </c>
      <c r="I202" s="5">
        <v>6</v>
      </c>
      <c r="J202" s="5">
        <v>3040</v>
      </c>
      <c r="K202" t="str">
        <f t="shared" si="3"/>
        <v>1</v>
      </c>
    </row>
    <row r="203" spans="1:11" x14ac:dyDescent="0.25">
      <c r="A203" s="5">
        <v>2</v>
      </c>
      <c r="B203" s="5" t="s">
        <v>51</v>
      </c>
      <c r="C203" s="5">
        <v>114</v>
      </c>
      <c r="D203" s="5" t="s">
        <v>61</v>
      </c>
      <c r="E203" s="5">
        <v>6</v>
      </c>
      <c r="F203" s="5" t="s">
        <v>13</v>
      </c>
      <c r="G203" s="6" t="s">
        <v>9</v>
      </c>
      <c r="H203" s="5"/>
      <c r="I203" s="5"/>
      <c r="J203" s="5">
        <v>4412</v>
      </c>
      <c r="K203" t="str">
        <f t="shared" si="3"/>
        <v>1</v>
      </c>
    </row>
    <row r="204" spans="1:11" x14ac:dyDescent="0.25">
      <c r="A204" s="5">
        <v>2</v>
      </c>
      <c r="B204" s="5" t="s">
        <v>51</v>
      </c>
      <c r="C204" s="5">
        <v>114</v>
      </c>
      <c r="D204" s="5" t="s">
        <v>61</v>
      </c>
      <c r="E204" s="5">
        <v>7</v>
      </c>
      <c r="F204" s="5" t="s">
        <v>14</v>
      </c>
      <c r="G204" s="6" t="s">
        <v>9</v>
      </c>
      <c r="H204" s="5"/>
      <c r="I204" s="5"/>
      <c r="J204" s="5">
        <v>13845</v>
      </c>
      <c r="K204" t="str">
        <f t="shared" si="3"/>
        <v>1</v>
      </c>
    </row>
    <row r="205" spans="1:11" x14ac:dyDescent="0.25">
      <c r="A205" s="5">
        <v>2</v>
      </c>
      <c r="B205" s="5" t="s">
        <v>51</v>
      </c>
      <c r="C205" s="5">
        <v>114</v>
      </c>
      <c r="D205" s="5" t="s">
        <v>61</v>
      </c>
      <c r="E205" s="5">
        <v>7</v>
      </c>
      <c r="F205" s="5" t="s">
        <v>14</v>
      </c>
      <c r="G205" s="6" t="s">
        <v>9</v>
      </c>
      <c r="H205" s="5" t="s">
        <v>62</v>
      </c>
      <c r="I205" s="5">
        <v>4</v>
      </c>
      <c r="J205" s="5">
        <v>556</v>
      </c>
      <c r="K205" t="str">
        <f t="shared" si="3"/>
        <v>1</v>
      </c>
    </row>
    <row r="206" spans="1:11" x14ac:dyDescent="0.25">
      <c r="A206" s="5">
        <v>2</v>
      </c>
      <c r="B206" s="5" t="s">
        <v>51</v>
      </c>
      <c r="C206" s="5">
        <v>114</v>
      </c>
      <c r="D206" s="5" t="s">
        <v>61</v>
      </c>
      <c r="E206" s="5">
        <v>8</v>
      </c>
      <c r="F206" s="5" t="s">
        <v>46</v>
      </c>
      <c r="G206" s="6" t="s">
        <v>9</v>
      </c>
      <c r="H206" s="5"/>
      <c r="I206" s="5"/>
      <c r="J206" s="5">
        <v>626</v>
      </c>
      <c r="K206" t="str">
        <f t="shared" si="3"/>
        <v>1</v>
      </c>
    </row>
    <row r="207" spans="1:11" x14ac:dyDescent="0.25">
      <c r="A207" s="5">
        <v>2</v>
      </c>
      <c r="B207" s="5" t="s">
        <v>51</v>
      </c>
      <c r="C207" s="5">
        <v>114</v>
      </c>
      <c r="D207" s="5" t="s">
        <v>61</v>
      </c>
      <c r="E207" s="5">
        <v>9</v>
      </c>
      <c r="F207" s="5" t="s">
        <v>34</v>
      </c>
      <c r="G207" s="6" t="s">
        <v>9</v>
      </c>
      <c r="H207" s="5"/>
      <c r="I207" s="5"/>
      <c r="J207" s="5">
        <v>43963</v>
      </c>
      <c r="K207" t="str">
        <f t="shared" si="3"/>
        <v>1</v>
      </c>
    </row>
    <row r="208" spans="1:11" x14ac:dyDescent="0.25">
      <c r="A208" s="5">
        <v>2</v>
      </c>
      <c r="B208" s="5" t="s">
        <v>51</v>
      </c>
      <c r="C208" s="5">
        <v>114</v>
      </c>
      <c r="D208" s="5" t="s">
        <v>61</v>
      </c>
      <c r="E208" s="5">
        <v>9</v>
      </c>
      <c r="F208" s="5" t="s">
        <v>34</v>
      </c>
      <c r="G208" s="6" t="s">
        <v>9</v>
      </c>
      <c r="H208" s="5">
        <v>6</v>
      </c>
      <c r="I208" s="5">
        <v>6</v>
      </c>
      <c r="J208" s="5">
        <v>2264</v>
      </c>
      <c r="K208" t="str">
        <f t="shared" si="3"/>
        <v>1</v>
      </c>
    </row>
    <row r="209" spans="1:11" x14ac:dyDescent="0.25">
      <c r="A209" s="5">
        <v>2</v>
      </c>
      <c r="B209" s="5" t="s">
        <v>51</v>
      </c>
      <c r="C209" s="5">
        <v>114</v>
      </c>
      <c r="D209" s="5" t="s">
        <v>61</v>
      </c>
      <c r="E209" s="5">
        <v>9</v>
      </c>
      <c r="F209" s="5" t="s">
        <v>34</v>
      </c>
      <c r="G209" s="6" t="s">
        <v>9</v>
      </c>
      <c r="H209" s="5" t="s">
        <v>62</v>
      </c>
      <c r="I209" s="5">
        <v>4</v>
      </c>
      <c r="J209" s="5">
        <v>1360</v>
      </c>
      <c r="K209" t="str">
        <f t="shared" si="3"/>
        <v>1</v>
      </c>
    </row>
    <row r="210" spans="1:11" x14ac:dyDescent="0.25">
      <c r="A210" s="5">
        <v>2</v>
      </c>
      <c r="B210" s="5" t="s">
        <v>51</v>
      </c>
      <c r="C210" s="5">
        <v>114</v>
      </c>
      <c r="D210" s="5" t="s">
        <v>61</v>
      </c>
      <c r="E210" s="5">
        <v>10</v>
      </c>
      <c r="F210" s="5" t="s">
        <v>41</v>
      </c>
      <c r="G210" s="6" t="s">
        <v>9</v>
      </c>
      <c r="H210" s="5"/>
      <c r="I210" s="5"/>
      <c r="J210" s="5">
        <v>6136</v>
      </c>
      <c r="K210" t="str">
        <f t="shared" si="3"/>
        <v>1</v>
      </c>
    </row>
    <row r="211" spans="1:11" x14ac:dyDescent="0.25">
      <c r="A211" s="5">
        <v>2</v>
      </c>
      <c r="B211" s="5" t="s">
        <v>51</v>
      </c>
      <c r="C211" s="5">
        <v>114</v>
      </c>
      <c r="D211" s="5" t="s">
        <v>61</v>
      </c>
      <c r="E211" s="5">
        <v>10</v>
      </c>
      <c r="F211" s="5" t="s">
        <v>41</v>
      </c>
      <c r="G211" s="6" t="s">
        <v>9</v>
      </c>
      <c r="H211" s="5" t="s">
        <v>62</v>
      </c>
      <c r="I211" s="5">
        <v>4</v>
      </c>
      <c r="J211" s="5">
        <v>546</v>
      </c>
      <c r="K211" t="str">
        <f t="shared" si="3"/>
        <v>1</v>
      </c>
    </row>
    <row r="212" spans="1:11" x14ac:dyDescent="0.25">
      <c r="A212" s="5">
        <v>2</v>
      </c>
      <c r="B212" s="5" t="s">
        <v>51</v>
      </c>
      <c r="C212" s="5">
        <v>114</v>
      </c>
      <c r="D212" s="5" t="s">
        <v>61</v>
      </c>
      <c r="E212" s="5">
        <v>11</v>
      </c>
      <c r="F212" s="5" t="s">
        <v>42</v>
      </c>
      <c r="G212" s="6" t="s">
        <v>9</v>
      </c>
      <c r="H212" s="5"/>
      <c r="I212" s="5"/>
      <c r="J212" s="5">
        <v>515</v>
      </c>
      <c r="K212" t="str">
        <f t="shared" si="3"/>
        <v>1</v>
      </c>
    </row>
    <row r="213" spans="1:11" x14ac:dyDescent="0.25">
      <c r="A213" s="5">
        <v>2</v>
      </c>
      <c r="B213" s="5" t="s">
        <v>51</v>
      </c>
      <c r="C213" s="5">
        <v>114</v>
      </c>
      <c r="D213" s="5" t="s">
        <v>61</v>
      </c>
      <c r="E213" s="5">
        <v>11</v>
      </c>
      <c r="F213" s="5" t="s">
        <v>42</v>
      </c>
      <c r="G213" s="6" t="s">
        <v>9</v>
      </c>
      <c r="H213" s="5" t="s">
        <v>62</v>
      </c>
      <c r="I213" s="5">
        <v>4</v>
      </c>
      <c r="J213" s="5">
        <v>17</v>
      </c>
      <c r="K213" t="str">
        <f t="shared" si="3"/>
        <v>1</v>
      </c>
    </row>
    <row r="214" spans="1:11" x14ac:dyDescent="0.25">
      <c r="A214" s="5">
        <v>2</v>
      </c>
      <c r="B214" s="5" t="s">
        <v>51</v>
      </c>
      <c r="C214" s="5">
        <v>114</v>
      </c>
      <c r="D214" s="5" t="s">
        <v>61</v>
      </c>
      <c r="E214" s="5">
        <v>12</v>
      </c>
      <c r="F214" s="5" t="s">
        <v>53</v>
      </c>
      <c r="G214" s="6" t="s">
        <v>9</v>
      </c>
      <c r="H214" s="5"/>
      <c r="I214" s="5"/>
      <c r="J214" s="5">
        <v>167</v>
      </c>
      <c r="K214" t="str">
        <f t="shared" si="3"/>
        <v>1</v>
      </c>
    </row>
    <row r="215" spans="1:11" x14ac:dyDescent="0.25">
      <c r="A215" s="5">
        <v>2</v>
      </c>
      <c r="B215" s="5" t="s">
        <v>51</v>
      </c>
      <c r="C215" s="5">
        <v>114</v>
      </c>
      <c r="D215" s="5" t="s">
        <v>61</v>
      </c>
      <c r="E215" s="5">
        <v>21</v>
      </c>
      <c r="F215" s="5" t="s">
        <v>54</v>
      </c>
      <c r="G215" s="6" t="s">
        <v>9</v>
      </c>
      <c r="H215" s="5"/>
      <c r="I215" s="5"/>
      <c r="J215" s="5">
        <v>147</v>
      </c>
      <c r="K215" t="str">
        <f t="shared" si="3"/>
        <v>1</v>
      </c>
    </row>
    <row r="216" spans="1:11" x14ac:dyDescent="0.25">
      <c r="A216" s="5">
        <v>2</v>
      </c>
      <c r="B216" s="5" t="s">
        <v>51</v>
      </c>
      <c r="C216" s="5">
        <v>114</v>
      </c>
      <c r="D216" s="5" t="s">
        <v>61</v>
      </c>
      <c r="E216" s="5">
        <v>21</v>
      </c>
      <c r="F216" s="5" t="s">
        <v>54</v>
      </c>
      <c r="G216" s="6" t="s">
        <v>9</v>
      </c>
      <c r="H216" s="5" t="s">
        <v>62</v>
      </c>
      <c r="I216" s="5">
        <v>4</v>
      </c>
      <c r="J216" s="5">
        <v>1</v>
      </c>
      <c r="K216" t="str">
        <f t="shared" si="3"/>
        <v>1</v>
      </c>
    </row>
    <row r="217" spans="1:11" x14ac:dyDescent="0.25">
      <c r="A217" s="5">
        <v>2</v>
      </c>
      <c r="B217" s="5" t="s">
        <v>51</v>
      </c>
      <c r="C217" s="5">
        <v>114</v>
      </c>
      <c r="D217" s="5" t="s">
        <v>61</v>
      </c>
      <c r="E217" s="5">
        <v>22</v>
      </c>
      <c r="F217" s="5" t="s">
        <v>15</v>
      </c>
      <c r="G217" s="6" t="s">
        <v>9</v>
      </c>
      <c r="H217" s="5"/>
      <c r="I217" s="5"/>
      <c r="J217" s="5">
        <v>1230</v>
      </c>
      <c r="K217" t="str">
        <f t="shared" si="3"/>
        <v>1</v>
      </c>
    </row>
    <row r="218" spans="1:11" x14ac:dyDescent="0.25">
      <c r="A218" s="5">
        <v>2</v>
      </c>
      <c r="B218" s="5" t="s">
        <v>51</v>
      </c>
      <c r="C218" s="5">
        <v>114</v>
      </c>
      <c r="D218" s="5" t="s">
        <v>61</v>
      </c>
      <c r="E218" s="5">
        <v>22</v>
      </c>
      <c r="F218" s="5" t="s">
        <v>15</v>
      </c>
      <c r="G218" s="6" t="s">
        <v>9</v>
      </c>
      <c r="H218" s="5" t="s">
        <v>62</v>
      </c>
      <c r="I218" s="5">
        <v>4</v>
      </c>
      <c r="J218" s="5">
        <v>224</v>
      </c>
      <c r="K218" t="str">
        <f t="shared" si="3"/>
        <v>1</v>
      </c>
    </row>
    <row r="219" spans="1:11" x14ac:dyDescent="0.25">
      <c r="A219" s="5">
        <v>2</v>
      </c>
      <c r="B219" s="5" t="s">
        <v>51</v>
      </c>
      <c r="C219" s="5">
        <v>114</v>
      </c>
      <c r="D219" s="5" t="s">
        <v>61</v>
      </c>
      <c r="E219" s="5">
        <v>23</v>
      </c>
      <c r="F219" s="5" t="s">
        <v>19</v>
      </c>
      <c r="G219" s="6" t="s">
        <v>9</v>
      </c>
      <c r="H219" s="5"/>
      <c r="I219" s="5"/>
      <c r="J219" s="5">
        <v>4472</v>
      </c>
      <c r="K219" t="str">
        <f t="shared" si="3"/>
        <v>1</v>
      </c>
    </row>
    <row r="220" spans="1:11" x14ac:dyDescent="0.25">
      <c r="A220" s="5">
        <v>2</v>
      </c>
      <c r="B220" s="5" t="s">
        <v>51</v>
      </c>
      <c r="C220" s="5">
        <v>114</v>
      </c>
      <c r="D220" s="5" t="s">
        <v>61</v>
      </c>
      <c r="E220" s="5">
        <v>23</v>
      </c>
      <c r="F220" s="5" t="s">
        <v>19</v>
      </c>
      <c r="G220" s="6" t="s">
        <v>9</v>
      </c>
      <c r="H220" s="5" t="s">
        <v>62</v>
      </c>
      <c r="I220" s="5">
        <v>4</v>
      </c>
      <c r="J220" s="5">
        <v>185</v>
      </c>
      <c r="K220" t="str">
        <f t="shared" si="3"/>
        <v>1</v>
      </c>
    </row>
    <row r="221" spans="1:11" x14ac:dyDescent="0.25">
      <c r="A221" s="5">
        <v>2</v>
      </c>
      <c r="B221" s="5" t="s">
        <v>51</v>
      </c>
      <c r="C221" s="5">
        <v>114</v>
      </c>
      <c r="D221" s="5" t="s">
        <v>61</v>
      </c>
      <c r="E221" s="5">
        <v>23</v>
      </c>
      <c r="F221" s="5" t="s">
        <v>19</v>
      </c>
      <c r="G221" s="6" t="s">
        <v>9</v>
      </c>
      <c r="H221" s="5" t="s">
        <v>62</v>
      </c>
      <c r="I221" s="5">
        <v>6</v>
      </c>
      <c r="J221" s="5">
        <v>77</v>
      </c>
      <c r="K221" t="str">
        <f t="shared" si="3"/>
        <v>1</v>
      </c>
    </row>
    <row r="222" spans="1:11" x14ac:dyDescent="0.25">
      <c r="A222" s="5">
        <v>2</v>
      </c>
      <c r="B222" s="5" t="s">
        <v>51</v>
      </c>
      <c r="C222" s="5">
        <v>114</v>
      </c>
      <c r="D222" s="5" t="s">
        <v>61</v>
      </c>
      <c r="E222" s="5">
        <v>98</v>
      </c>
      <c r="F222" s="5" t="s">
        <v>43</v>
      </c>
      <c r="G222" s="6" t="s">
        <v>9</v>
      </c>
      <c r="H222" s="5"/>
      <c r="I222" s="5"/>
      <c r="J222" s="5">
        <v>1126</v>
      </c>
      <c r="K222" t="str">
        <f t="shared" si="3"/>
        <v>1</v>
      </c>
    </row>
    <row r="223" spans="1:11" x14ac:dyDescent="0.25">
      <c r="A223" s="5">
        <v>2</v>
      </c>
      <c r="B223" s="5" t="s">
        <v>51</v>
      </c>
      <c r="C223" s="5">
        <v>114</v>
      </c>
      <c r="D223" s="5" t="s">
        <v>61</v>
      </c>
      <c r="E223" s="5">
        <v>99</v>
      </c>
      <c r="F223" s="5" t="s">
        <v>16</v>
      </c>
      <c r="G223" s="6" t="s">
        <v>9</v>
      </c>
      <c r="H223" s="5"/>
      <c r="I223" s="5"/>
      <c r="J223" s="5">
        <v>10716</v>
      </c>
      <c r="K223" t="str">
        <f t="shared" si="3"/>
        <v>1</v>
      </c>
    </row>
    <row r="224" spans="1:11" x14ac:dyDescent="0.25">
      <c r="A224" s="5">
        <v>2</v>
      </c>
      <c r="B224" s="5" t="s">
        <v>51</v>
      </c>
      <c r="C224" s="5">
        <v>114</v>
      </c>
      <c r="D224" s="5" t="s">
        <v>61</v>
      </c>
      <c r="E224" s="5">
        <v>99</v>
      </c>
      <c r="F224" s="5" t="s">
        <v>16</v>
      </c>
      <c r="G224" s="6" t="s">
        <v>9</v>
      </c>
      <c r="H224" s="5">
        <v>6</v>
      </c>
      <c r="I224" s="5">
        <v>6</v>
      </c>
      <c r="J224" s="5">
        <v>2744</v>
      </c>
      <c r="K224" t="str">
        <f t="shared" si="3"/>
        <v>1</v>
      </c>
    </row>
    <row r="225" spans="1:11" x14ac:dyDescent="0.25">
      <c r="A225" s="5">
        <v>2</v>
      </c>
      <c r="B225" s="5" t="s">
        <v>51</v>
      </c>
      <c r="C225" s="5">
        <v>114</v>
      </c>
      <c r="D225" s="5" t="s">
        <v>61</v>
      </c>
      <c r="E225" s="5">
        <v>99</v>
      </c>
      <c r="F225" s="5" t="s">
        <v>16</v>
      </c>
      <c r="G225" s="6" t="s">
        <v>9</v>
      </c>
      <c r="H225" s="5" t="s">
        <v>62</v>
      </c>
      <c r="I225" s="5">
        <v>4</v>
      </c>
      <c r="J225" s="5">
        <v>22369</v>
      </c>
      <c r="K225" t="str">
        <f t="shared" si="3"/>
        <v>1</v>
      </c>
    </row>
    <row r="226" spans="1:11" x14ac:dyDescent="0.25">
      <c r="A226" s="5">
        <v>2</v>
      </c>
      <c r="B226" s="5" t="s">
        <v>51</v>
      </c>
      <c r="C226" s="5">
        <v>115</v>
      </c>
      <c r="D226" s="5" t="s">
        <v>22</v>
      </c>
      <c r="E226" s="5">
        <v>1</v>
      </c>
      <c r="F226" s="5" t="s">
        <v>18</v>
      </c>
      <c r="G226" s="6" t="s">
        <v>9</v>
      </c>
      <c r="H226" s="5"/>
      <c r="I226" s="5"/>
      <c r="J226" s="5">
        <v>2</v>
      </c>
      <c r="K226" t="str">
        <f t="shared" si="3"/>
        <v>1</v>
      </c>
    </row>
    <row r="227" spans="1:11" x14ac:dyDescent="0.25">
      <c r="A227" s="5">
        <v>2</v>
      </c>
      <c r="B227" s="5" t="s">
        <v>51</v>
      </c>
      <c r="C227" s="5">
        <v>115</v>
      </c>
      <c r="D227" s="5" t="s">
        <v>22</v>
      </c>
      <c r="E227" s="5">
        <v>1</v>
      </c>
      <c r="F227" s="5" t="s">
        <v>18</v>
      </c>
      <c r="G227" s="6" t="s">
        <v>9</v>
      </c>
      <c r="H227" s="5" t="s">
        <v>23</v>
      </c>
      <c r="I227" s="5">
        <v>1</v>
      </c>
      <c r="J227" s="5">
        <v>4547</v>
      </c>
      <c r="K227" t="str">
        <f t="shared" si="3"/>
        <v>1</v>
      </c>
    </row>
    <row r="228" spans="1:11" x14ac:dyDescent="0.25">
      <c r="A228" s="5">
        <v>2</v>
      </c>
      <c r="B228" s="5" t="s">
        <v>51</v>
      </c>
      <c r="C228" s="5">
        <v>116</v>
      </c>
      <c r="D228" s="5" t="s">
        <v>63</v>
      </c>
      <c r="E228" s="5">
        <v>0</v>
      </c>
      <c r="F228" s="5" t="s">
        <v>5</v>
      </c>
      <c r="G228" s="6" t="s">
        <v>9</v>
      </c>
      <c r="H228" s="5"/>
      <c r="I228" s="5"/>
      <c r="J228" s="5">
        <v>1</v>
      </c>
      <c r="K228" t="str">
        <f t="shared" si="3"/>
        <v>1</v>
      </c>
    </row>
    <row r="229" spans="1:11" x14ac:dyDescent="0.25">
      <c r="A229" s="5">
        <v>2</v>
      </c>
      <c r="B229" s="5" t="s">
        <v>51</v>
      </c>
      <c r="C229" s="5">
        <v>116</v>
      </c>
      <c r="D229" s="5" t="s">
        <v>63</v>
      </c>
      <c r="E229" s="5">
        <v>0</v>
      </c>
      <c r="F229" s="5" t="s">
        <v>5</v>
      </c>
      <c r="G229" s="6" t="s">
        <v>9</v>
      </c>
      <c r="H229" s="5" t="s">
        <v>64</v>
      </c>
      <c r="I229" s="5">
        <v>1</v>
      </c>
      <c r="J229" s="5">
        <v>3478</v>
      </c>
      <c r="K229" t="str">
        <f t="shared" si="3"/>
        <v>1</v>
      </c>
    </row>
    <row r="230" spans="1:11" x14ac:dyDescent="0.25">
      <c r="A230" s="5">
        <v>2</v>
      </c>
      <c r="B230" s="5" t="s">
        <v>51</v>
      </c>
      <c r="C230" s="5">
        <v>118</v>
      </c>
      <c r="D230" s="5" t="s">
        <v>65</v>
      </c>
      <c r="E230" s="5">
        <v>3</v>
      </c>
      <c r="F230" s="5" t="s">
        <v>10</v>
      </c>
      <c r="G230" s="6" t="s">
        <v>9</v>
      </c>
      <c r="H230" s="5"/>
      <c r="I230" s="5"/>
      <c r="J230" s="5">
        <v>97</v>
      </c>
      <c r="K230" t="str">
        <f t="shared" si="3"/>
        <v>1</v>
      </c>
    </row>
    <row r="231" spans="1:11" x14ac:dyDescent="0.25">
      <c r="A231" s="5">
        <v>2</v>
      </c>
      <c r="B231" s="5" t="s">
        <v>51</v>
      </c>
      <c r="C231" s="5">
        <v>118</v>
      </c>
      <c r="D231" s="5" t="s">
        <v>65</v>
      </c>
      <c r="E231" s="5">
        <v>4</v>
      </c>
      <c r="F231" s="5" t="s">
        <v>11</v>
      </c>
      <c r="G231" s="6" t="s">
        <v>9</v>
      </c>
      <c r="H231" s="5"/>
      <c r="I231" s="5"/>
      <c r="J231" s="5">
        <v>74</v>
      </c>
      <c r="K231" t="str">
        <f t="shared" si="3"/>
        <v>1</v>
      </c>
    </row>
    <row r="232" spans="1:11" x14ac:dyDescent="0.25">
      <c r="A232" s="5">
        <v>2</v>
      </c>
      <c r="B232" s="5" t="s">
        <v>51</v>
      </c>
      <c r="C232" s="5">
        <v>118</v>
      </c>
      <c r="D232" s="5" t="s">
        <v>65</v>
      </c>
      <c r="E232" s="5">
        <v>5</v>
      </c>
      <c r="F232" s="5" t="s">
        <v>12</v>
      </c>
      <c r="G232" s="6" t="s">
        <v>9</v>
      </c>
      <c r="H232" s="5"/>
      <c r="I232" s="5"/>
      <c r="J232" s="5">
        <v>194</v>
      </c>
      <c r="K232" t="str">
        <f t="shared" si="3"/>
        <v>1</v>
      </c>
    </row>
    <row r="233" spans="1:11" x14ac:dyDescent="0.25">
      <c r="A233" s="5">
        <v>2</v>
      </c>
      <c r="B233" s="5" t="s">
        <v>51</v>
      </c>
      <c r="C233" s="5">
        <v>118</v>
      </c>
      <c r="D233" s="5" t="s">
        <v>65</v>
      </c>
      <c r="E233" s="5">
        <v>10</v>
      </c>
      <c r="F233" s="5" t="s">
        <v>41</v>
      </c>
      <c r="G233" s="6" t="s">
        <v>9</v>
      </c>
      <c r="H233" s="5"/>
      <c r="I233" s="5"/>
      <c r="J233" s="5">
        <v>157</v>
      </c>
      <c r="K233" t="str">
        <f t="shared" si="3"/>
        <v>1</v>
      </c>
    </row>
    <row r="234" spans="1:11" x14ac:dyDescent="0.25">
      <c r="A234" s="5">
        <v>2</v>
      </c>
      <c r="B234" s="5" t="s">
        <v>51</v>
      </c>
      <c r="C234" s="5">
        <v>119</v>
      </c>
      <c r="D234" s="5" t="s">
        <v>24</v>
      </c>
      <c r="E234" s="5">
        <v>3</v>
      </c>
      <c r="F234" s="5" t="s">
        <v>10</v>
      </c>
      <c r="G234" s="6" t="s">
        <v>9</v>
      </c>
      <c r="H234" s="5"/>
      <c r="I234" s="5"/>
      <c r="J234" s="5">
        <v>31362</v>
      </c>
      <c r="K234" t="str">
        <f t="shared" si="3"/>
        <v>1</v>
      </c>
    </row>
    <row r="235" spans="1:11" x14ac:dyDescent="0.25">
      <c r="A235" s="5">
        <v>2</v>
      </c>
      <c r="B235" s="5" t="s">
        <v>51</v>
      </c>
      <c r="C235" s="5">
        <v>119</v>
      </c>
      <c r="D235" s="5" t="s">
        <v>24</v>
      </c>
      <c r="E235" s="5">
        <v>4</v>
      </c>
      <c r="F235" s="5" t="s">
        <v>11</v>
      </c>
      <c r="G235" s="6" t="s">
        <v>9</v>
      </c>
      <c r="H235" s="5"/>
      <c r="I235" s="5"/>
      <c r="J235" s="5">
        <v>12294</v>
      </c>
      <c r="K235" t="str">
        <f t="shared" si="3"/>
        <v>1</v>
      </c>
    </row>
    <row r="236" spans="1:11" x14ac:dyDescent="0.25">
      <c r="A236" s="5">
        <v>2</v>
      </c>
      <c r="B236" s="5" t="s">
        <v>51</v>
      </c>
      <c r="C236" s="5">
        <v>119</v>
      </c>
      <c r="D236" s="5" t="s">
        <v>24</v>
      </c>
      <c r="E236" s="5">
        <v>5</v>
      </c>
      <c r="F236" s="5" t="s">
        <v>12</v>
      </c>
      <c r="G236" s="6" t="s">
        <v>9</v>
      </c>
      <c r="H236" s="5"/>
      <c r="I236" s="5"/>
      <c r="J236" s="5">
        <v>36667</v>
      </c>
      <c r="K236" t="str">
        <f t="shared" si="3"/>
        <v>1</v>
      </c>
    </row>
    <row r="237" spans="1:11" x14ac:dyDescent="0.25">
      <c r="A237" s="5">
        <v>2</v>
      </c>
      <c r="B237" s="5" t="s">
        <v>51</v>
      </c>
      <c r="C237" s="5">
        <v>119</v>
      </c>
      <c r="D237" s="5" t="s">
        <v>24</v>
      </c>
      <c r="E237" s="5">
        <v>6</v>
      </c>
      <c r="F237" s="5" t="s">
        <v>13</v>
      </c>
      <c r="G237" s="6" t="s">
        <v>9</v>
      </c>
      <c r="H237" s="5"/>
      <c r="I237" s="5"/>
      <c r="J237" s="5">
        <v>154</v>
      </c>
      <c r="K237" t="str">
        <f t="shared" si="3"/>
        <v>1</v>
      </c>
    </row>
    <row r="238" spans="1:11" x14ac:dyDescent="0.25">
      <c r="A238" s="5">
        <v>2</v>
      </c>
      <c r="B238" s="5" t="s">
        <v>51</v>
      </c>
      <c r="C238" s="5">
        <v>119</v>
      </c>
      <c r="D238" s="5" t="s">
        <v>24</v>
      </c>
      <c r="E238" s="5">
        <v>7</v>
      </c>
      <c r="F238" s="5" t="s">
        <v>14</v>
      </c>
      <c r="G238" s="6" t="s">
        <v>9</v>
      </c>
      <c r="H238" s="5"/>
      <c r="I238" s="5"/>
      <c r="J238" s="5">
        <v>42</v>
      </c>
      <c r="K238" t="str">
        <f t="shared" si="3"/>
        <v>1</v>
      </c>
    </row>
    <row r="239" spans="1:11" x14ac:dyDescent="0.25">
      <c r="A239" s="5">
        <v>2</v>
      </c>
      <c r="B239" s="5" t="s">
        <v>51</v>
      </c>
      <c r="C239" s="5">
        <v>119</v>
      </c>
      <c r="D239" s="5" t="s">
        <v>24</v>
      </c>
      <c r="E239" s="5">
        <v>21</v>
      </c>
      <c r="F239" s="5" t="s">
        <v>54</v>
      </c>
      <c r="G239" s="6" t="s">
        <v>9</v>
      </c>
      <c r="H239" s="5"/>
      <c r="I239" s="5"/>
      <c r="J239" s="5">
        <v>53</v>
      </c>
      <c r="K239" t="str">
        <f t="shared" si="3"/>
        <v>1</v>
      </c>
    </row>
    <row r="240" spans="1:11" x14ac:dyDescent="0.25">
      <c r="A240" s="5">
        <v>2</v>
      </c>
      <c r="B240" s="5" t="s">
        <v>51</v>
      </c>
      <c r="C240" s="5">
        <v>119</v>
      </c>
      <c r="D240" s="5" t="s">
        <v>24</v>
      </c>
      <c r="E240" s="5">
        <v>22</v>
      </c>
      <c r="F240" s="5" t="s">
        <v>15</v>
      </c>
      <c r="G240" s="6" t="s">
        <v>9</v>
      </c>
      <c r="H240" s="5"/>
      <c r="I240" s="5"/>
      <c r="J240" s="5">
        <v>8</v>
      </c>
      <c r="K240" t="str">
        <f t="shared" si="3"/>
        <v>1</v>
      </c>
    </row>
    <row r="241" spans="1:11" x14ac:dyDescent="0.25">
      <c r="A241" s="5">
        <v>2</v>
      </c>
      <c r="B241" s="5" t="s">
        <v>51</v>
      </c>
      <c r="C241" s="5">
        <v>119</v>
      </c>
      <c r="D241" s="5" t="s">
        <v>24</v>
      </c>
      <c r="E241" s="5">
        <v>99</v>
      </c>
      <c r="F241" s="5" t="s">
        <v>16</v>
      </c>
      <c r="G241" s="6" t="s">
        <v>9</v>
      </c>
      <c r="H241" s="5"/>
      <c r="I241" s="5"/>
      <c r="J241" s="5">
        <v>462</v>
      </c>
      <c r="K241" t="str">
        <f t="shared" si="3"/>
        <v>1</v>
      </c>
    </row>
    <row r="242" spans="1:11" x14ac:dyDescent="0.25">
      <c r="A242" s="5">
        <v>2</v>
      </c>
      <c r="B242" s="5" t="s">
        <v>51</v>
      </c>
      <c r="C242" s="5">
        <v>122</v>
      </c>
      <c r="D242" s="5" t="s">
        <v>66</v>
      </c>
      <c r="E242" s="5">
        <v>1</v>
      </c>
      <c r="F242" s="5" t="s">
        <v>18</v>
      </c>
      <c r="G242" s="6" t="s">
        <v>9</v>
      </c>
      <c r="H242" s="5"/>
      <c r="I242" s="5"/>
      <c r="J242" s="5">
        <v>18</v>
      </c>
      <c r="K242" t="str">
        <f t="shared" si="3"/>
        <v>1</v>
      </c>
    </row>
    <row r="243" spans="1:11" x14ac:dyDescent="0.25">
      <c r="A243" s="5">
        <v>2</v>
      </c>
      <c r="B243" s="5" t="s">
        <v>51</v>
      </c>
      <c r="C243" s="5">
        <v>122</v>
      </c>
      <c r="D243" s="5" t="s">
        <v>66</v>
      </c>
      <c r="E243" s="5">
        <v>1</v>
      </c>
      <c r="F243" s="5" t="s">
        <v>18</v>
      </c>
      <c r="G243" s="6" t="s">
        <v>9</v>
      </c>
      <c r="H243" s="5" t="s">
        <v>67</v>
      </c>
      <c r="I243" s="5">
        <v>1</v>
      </c>
      <c r="J243" s="5">
        <v>188562</v>
      </c>
      <c r="K243" t="str">
        <f t="shared" si="3"/>
        <v>1</v>
      </c>
    </row>
    <row r="244" spans="1:11" x14ac:dyDescent="0.25">
      <c r="A244" s="5">
        <v>2</v>
      </c>
      <c r="B244" s="5" t="s">
        <v>51</v>
      </c>
      <c r="C244" s="5">
        <v>203</v>
      </c>
      <c r="D244" s="5" t="s">
        <v>44</v>
      </c>
      <c r="E244" s="5">
        <v>0</v>
      </c>
      <c r="F244" s="5" t="s">
        <v>5</v>
      </c>
      <c r="G244" s="6" t="s">
        <v>6</v>
      </c>
      <c r="H244" s="5"/>
      <c r="I244" s="5"/>
      <c r="J244" s="5">
        <v>51</v>
      </c>
      <c r="K244" t="str">
        <f t="shared" si="3"/>
        <v>2</v>
      </c>
    </row>
    <row r="245" spans="1:11" x14ac:dyDescent="0.25">
      <c r="A245" s="5">
        <v>2</v>
      </c>
      <c r="B245" s="5" t="s">
        <v>51</v>
      </c>
      <c r="C245" s="5">
        <v>204</v>
      </c>
      <c r="D245" s="5" t="s">
        <v>68</v>
      </c>
      <c r="E245" s="5">
        <v>0</v>
      </c>
      <c r="F245" s="5" t="s">
        <v>5</v>
      </c>
      <c r="G245" s="6" t="s">
        <v>9</v>
      </c>
      <c r="H245" s="5"/>
      <c r="I245" s="5"/>
      <c r="J245" s="5">
        <v>1</v>
      </c>
      <c r="K245" t="str">
        <f t="shared" si="3"/>
        <v>2</v>
      </c>
    </row>
    <row r="246" spans="1:11" x14ac:dyDescent="0.25">
      <c r="A246" s="5">
        <v>2</v>
      </c>
      <c r="B246" s="5" t="s">
        <v>51</v>
      </c>
      <c r="C246" s="5">
        <v>204</v>
      </c>
      <c r="D246" s="5" t="s">
        <v>68</v>
      </c>
      <c r="E246" s="5">
        <v>0</v>
      </c>
      <c r="F246" s="5" t="s">
        <v>5</v>
      </c>
      <c r="G246" s="6" t="s">
        <v>9</v>
      </c>
      <c r="H246" s="5" t="s">
        <v>69</v>
      </c>
      <c r="I246" s="5">
        <v>1</v>
      </c>
      <c r="J246" s="5">
        <v>126</v>
      </c>
      <c r="K246" t="str">
        <f t="shared" si="3"/>
        <v>2</v>
      </c>
    </row>
    <row r="247" spans="1:11" x14ac:dyDescent="0.25">
      <c r="A247" s="5">
        <v>2</v>
      </c>
      <c r="B247" s="5" t="s">
        <v>51</v>
      </c>
      <c r="C247" s="5">
        <v>204</v>
      </c>
      <c r="D247" s="5" t="s">
        <v>68</v>
      </c>
      <c r="E247" s="5">
        <v>2</v>
      </c>
      <c r="F247" s="5" t="s">
        <v>8</v>
      </c>
      <c r="G247" s="6" t="s">
        <v>9</v>
      </c>
      <c r="H247" s="5" t="s">
        <v>69</v>
      </c>
      <c r="I247" s="5">
        <v>1</v>
      </c>
      <c r="J247" s="5">
        <v>1811</v>
      </c>
      <c r="K247" t="str">
        <f t="shared" si="3"/>
        <v>2</v>
      </c>
    </row>
    <row r="248" spans="1:11" x14ac:dyDescent="0.25">
      <c r="A248" s="5">
        <v>2</v>
      </c>
      <c r="B248" s="5" t="s">
        <v>51</v>
      </c>
      <c r="C248" s="5">
        <v>204</v>
      </c>
      <c r="D248" s="5" t="s">
        <v>68</v>
      </c>
      <c r="E248" s="5">
        <v>2</v>
      </c>
      <c r="F248" s="5" t="s">
        <v>8</v>
      </c>
      <c r="G248" s="6" t="s">
        <v>9</v>
      </c>
      <c r="H248" s="5" t="s">
        <v>69</v>
      </c>
      <c r="I248" s="5">
        <v>4</v>
      </c>
      <c r="J248" s="5">
        <v>28</v>
      </c>
      <c r="K248" t="str">
        <f t="shared" si="3"/>
        <v>2</v>
      </c>
    </row>
    <row r="249" spans="1:11" x14ac:dyDescent="0.25">
      <c r="A249" s="5">
        <v>2</v>
      </c>
      <c r="B249" s="5" t="s">
        <v>51</v>
      </c>
      <c r="C249" s="5">
        <v>204</v>
      </c>
      <c r="D249" s="5" t="s">
        <v>68</v>
      </c>
      <c r="E249" s="5">
        <v>3</v>
      </c>
      <c r="F249" s="5" t="s">
        <v>10</v>
      </c>
      <c r="G249" s="6" t="s">
        <v>9</v>
      </c>
      <c r="H249" s="5"/>
      <c r="I249" s="5"/>
      <c r="J249" s="5">
        <v>39</v>
      </c>
      <c r="K249" t="str">
        <f t="shared" si="3"/>
        <v>2</v>
      </c>
    </row>
    <row r="250" spans="1:11" x14ac:dyDescent="0.25">
      <c r="A250" s="5">
        <v>2</v>
      </c>
      <c r="B250" s="5" t="s">
        <v>51</v>
      </c>
      <c r="C250" s="5">
        <v>204</v>
      </c>
      <c r="D250" s="5" t="s">
        <v>68</v>
      </c>
      <c r="E250" s="5">
        <v>3</v>
      </c>
      <c r="F250" s="5" t="s">
        <v>10</v>
      </c>
      <c r="G250" s="6" t="s">
        <v>9</v>
      </c>
      <c r="H250" s="5" t="s">
        <v>69</v>
      </c>
      <c r="I250" s="5">
        <v>1</v>
      </c>
      <c r="J250" s="5">
        <v>15516</v>
      </c>
      <c r="K250" t="str">
        <f t="shared" si="3"/>
        <v>2</v>
      </c>
    </row>
    <row r="251" spans="1:11" x14ac:dyDescent="0.25">
      <c r="A251" s="5">
        <v>2</v>
      </c>
      <c r="B251" s="5" t="s">
        <v>51</v>
      </c>
      <c r="C251" s="5">
        <v>204</v>
      </c>
      <c r="D251" s="5" t="s">
        <v>68</v>
      </c>
      <c r="E251" s="5">
        <v>3</v>
      </c>
      <c r="F251" s="5" t="s">
        <v>10</v>
      </c>
      <c r="G251" s="6" t="s">
        <v>9</v>
      </c>
      <c r="H251" s="5" t="s">
        <v>69</v>
      </c>
      <c r="I251" s="5">
        <v>4</v>
      </c>
      <c r="J251" s="5">
        <v>132</v>
      </c>
      <c r="K251" t="str">
        <f t="shared" si="3"/>
        <v>2</v>
      </c>
    </row>
    <row r="252" spans="1:11" x14ac:dyDescent="0.25">
      <c r="A252" s="5">
        <v>2</v>
      </c>
      <c r="B252" s="5" t="s">
        <v>51</v>
      </c>
      <c r="C252" s="5">
        <v>204</v>
      </c>
      <c r="D252" s="5" t="s">
        <v>68</v>
      </c>
      <c r="E252" s="5">
        <v>4</v>
      </c>
      <c r="F252" s="5" t="s">
        <v>11</v>
      </c>
      <c r="G252" s="6" t="s">
        <v>9</v>
      </c>
      <c r="H252" s="5"/>
      <c r="I252" s="5"/>
      <c r="J252" s="5">
        <v>4</v>
      </c>
      <c r="K252" t="str">
        <f t="shared" si="3"/>
        <v>2</v>
      </c>
    </row>
    <row r="253" spans="1:11" x14ac:dyDescent="0.25">
      <c r="A253" s="5">
        <v>2</v>
      </c>
      <c r="B253" s="5" t="s">
        <v>51</v>
      </c>
      <c r="C253" s="5">
        <v>204</v>
      </c>
      <c r="D253" s="5" t="s">
        <v>68</v>
      </c>
      <c r="E253" s="5">
        <v>4</v>
      </c>
      <c r="F253" s="5" t="s">
        <v>11</v>
      </c>
      <c r="G253" s="6" t="s">
        <v>9</v>
      </c>
      <c r="H253" s="5" t="s">
        <v>69</v>
      </c>
      <c r="I253" s="5">
        <v>1</v>
      </c>
      <c r="J253" s="5">
        <v>4680</v>
      </c>
      <c r="K253" t="str">
        <f t="shared" si="3"/>
        <v>2</v>
      </c>
    </row>
    <row r="254" spans="1:11" x14ac:dyDescent="0.25">
      <c r="A254" s="5">
        <v>2</v>
      </c>
      <c r="B254" s="5" t="s">
        <v>51</v>
      </c>
      <c r="C254" s="5">
        <v>204</v>
      </c>
      <c r="D254" s="5" t="s">
        <v>68</v>
      </c>
      <c r="E254" s="5">
        <v>4</v>
      </c>
      <c r="F254" s="5" t="s">
        <v>11</v>
      </c>
      <c r="G254" s="6" t="s">
        <v>9</v>
      </c>
      <c r="H254" s="5" t="s">
        <v>69</v>
      </c>
      <c r="I254" s="5">
        <v>4</v>
      </c>
      <c r="J254" s="5">
        <v>95</v>
      </c>
      <c r="K254" t="str">
        <f t="shared" si="3"/>
        <v>2</v>
      </c>
    </row>
    <row r="255" spans="1:11" x14ac:dyDescent="0.25">
      <c r="A255" s="5">
        <v>2</v>
      </c>
      <c r="B255" s="5" t="s">
        <v>51</v>
      </c>
      <c r="C255" s="5">
        <v>204</v>
      </c>
      <c r="D255" s="5" t="s">
        <v>68</v>
      </c>
      <c r="E255" s="5">
        <v>5</v>
      </c>
      <c r="F255" s="5" t="s">
        <v>12</v>
      </c>
      <c r="G255" s="6" t="s">
        <v>9</v>
      </c>
      <c r="H255" s="5"/>
      <c r="I255" s="5"/>
      <c r="J255" s="5">
        <v>175</v>
      </c>
      <c r="K255" t="str">
        <f t="shared" si="3"/>
        <v>2</v>
      </c>
    </row>
    <row r="256" spans="1:11" x14ac:dyDescent="0.25">
      <c r="A256" s="5">
        <v>2</v>
      </c>
      <c r="B256" s="5" t="s">
        <v>51</v>
      </c>
      <c r="C256" s="5">
        <v>204</v>
      </c>
      <c r="D256" s="5" t="s">
        <v>68</v>
      </c>
      <c r="E256" s="5">
        <v>5</v>
      </c>
      <c r="F256" s="5" t="s">
        <v>12</v>
      </c>
      <c r="G256" s="6" t="s">
        <v>9</v>
      </c>
      <c r="H256" s="5" t="s">
        <v>69</v>
      </c>
      <c r="I256" s="5">
        <v>1</v>
      </c>
      <c r="J256" s="5">
        <v>265119</v>
      </c>
      <c r="K256" t="str">
        <f t="shared" si="3"/>
        <v>2</v>
      </c>
    </row>
    <row r="257" spans="1:11" x14ac:dyDescent="0.25">
      <c r="A257" s="5">
        <v>2</v>
      </c>
      <c r="B257" s="5" t="s">
        <v>51</v>
      </c>
      <c r="C257" s="5">
        <v>204</v>
      </c>
      <c r="D257" s="5" t="s">
        <v>68</v>
      </c>
      <c r="E257" s="5">
        <v>5</v>
      </c>
      <c r="F257" s="5" t="s">
        <v>12</v>
      </c>
      <c r="G257" s="6" t="s">
        <v>9</v>
      </c>
      <c r="H257" s="5" t="s">
        <v>69</v>
      </c>
      <c r="I257" s="5">
        <v>4</v>
      </c>
      <c r="J257" s="5">
        <v>4765</v>
      </c>
      <c r="K257" t="str">
        <f t="shared" si="3"/>
        <v>2</v>
      </c>
    </row>
    <row r="258" spans="1:11" x14ac:dyDescent="0.25">
      <c r="A258" s="5">
        <v>2</v>
      </c>
      <c r="B258" s="5" t="s">
        <v>51</v>
      </c>
      <c r="C258" s="5">
        <v>204</v>
      </c>
      <c r="D258" s="5" t="s">
        <v>68</v>
      </c>
      <c r="E258" s="5">
        <v>7</v>
      </c>
      <c r="F258" s="5" t="s">
        <v>14</v>
      </c>
      <c r="G258" s="6" t="s">
        <v>9</v>
      </c>
      <c r="H258" s="5" t="s">
        <v>69</v>
      </c>
      <c r="I258" s="5">
        <v>1</v>
      </c>
      <c r="J258" s="5">
        <v>1284</v>
      </c>
      <c r="K258" t="str">
        <f t="shared" ref="K258:K321" si="4">IF(LEN(C258)=4,LEFT(C258,2),LEFT(C258,1))</f>
        <v>2</v>
      </c>
    </row>
    <row r="259" spans="1:11" x14ac:dyDescent="0.25">
      <c r="A259" s="5">
        <v>2</v>
      </c>
      <c r="B259" s="5" t="s">
        <v>51</v>
      </c>
      <c r="C259" s="5">
        <v>204</v>
      </c>
      <c r="D259" s="5" t="s">
        <v>68</v>
      </c>
      <c r="E259" s="5">
        <v>7</v>
      </c>
      <c r="F259" s="5" t="s">
        <v>14</v>
      </c>
      <c r="G259" s="6" t="s">
        <v>9</v>
      </c>
      <c r="H259" s="5" t="s">
        <v>69</v>
      </c>
      <c r="I259" s="5">
        <v>4</v>
      </c>
      <c r="J259" s="5">
        <v>3</v>
      </c>
      <c r="K259" t="str">
        <f t="shared" si="4"/>
        <v>2</v>
      </c>
    </row>
    <row r="260" spans="1:11" x14ac:dyDescent="0.25">
      <c r="A260" s="5">
        <v>2</v>
      </c>
      <c r="B260" s="5" t="s">
        <v>51</v>
      </c>
      <c r="C260" s="5">
        <v>204</v>
      </c>
      <c r="D260" s="5" t="s">
        <v>68</v>
      </c>
      <c r="E260" s="5">
        <v>9</v>
      </c>
      <c r="F260" s="5" t="s">
        <v>34</v>
      </c>
      <c r="G260" s="6" t="s">
        <v>9</v>
      </c>
      <c r="H260" s="5" t="s">
        <v>69</v>
      </c>
      <c r="I260" s="5">
        <v>1</v>
      </c>
      <c r="J260" s="5">
        <v>303</v>
      </c>
      <c r="K260" t="str">
        <f t="shared" si="4"/>
        <v>2</v>
      </c>
    </row>
    <row r="261" spans="1:11" x14ac:dyDescent="0.25">
      <c r="A261" s="5">
        <v>2</v>
      </c>
      <c r="B261" s="5" t="s">
        <v>51</v>
      </c>
      <c r="C261" s="5">
        <v>204</v>
      </c>
      <c r="D261" s="5" t="s">
        <v>68</v>
      </c>
      <c r="E261" s="5">
        <v>9</v>
      </c>
      <c r="F261" s="5" t="s">
        <v>34</v>
      </c>
      <c r="G261" s="6" t="s">
        <v>9</v>
      </c>
      <c r="H261" s="5" t="s">
        <v>69</v>
      </c>
      <c r="I261" s="5">
        <v>4</v>
      </c>
      <c r="J261" s="5">
        <v>6</v>
      </c>
      <c r="K261" t="str">
        <f t="shared" si="4"/>
        <v>2</v>
      </c>
    </row>
    <row r="262" spans="1:11" x14ac:dyDescent="0.25">
      <c r="A262" s="5">
        <v>2</v>
      </c>
      <c r="B262" s="5" t="s">
        <v>51</v>
      </c>
      <c r="C262" s="5">
        <v>204</v>
      </c>
      <c r="D262" s="5" t="s">
        <v>68</v>
      </c>
      <c r="E262" s="5">
        <v>10</v>
      </c>
      <c r="F262" s="5" t="s">
        <v>41</v>
      </c>
      <c r="G262" s="6" t="s">
        <v>9</v>
      </c>
      <c r="H262" s="5" t="s">
        <v>69</v>
      </c>
      <c r="I262" s="5">
        <v>1</v>
      </c>
      <c r="J262" s="5">
        <v>1</v>
      </c>
      <c r="K262" t="str">
        <f t="shared" si="4"/>
        <v>2</v>
      </c>
    </row>
    <row r="263" spans="1:11" x14ac:dyDescent="0.25">
      <c r="A263" s="5">
        <v>2</v>
      </c>
      <c r="B263" s="5" t="s">
        <v>51</v>
      </c>
      <c r="C263" s="5">
        <v>204</v>
      </c>
      <c r="D263" s="5" t="s">
        <v>68</v>
      </c>
      <c r="E263" s="5">
        <v>11</v>
      </c>
      <c r="F263" s="5" t="s">
        <v>42</v>
      </c>
      <c r="G263" s="6" t="s">
        <v>9</v>
      </c>
      <c r="H263" s="5" t="s">
        <v>69</v>
      </c>
      <c r="I263" s="5">
        <v>1</v>
      </c>
      <c r="J263" s="5">
        <v>346</v>
      </c>
      <c r="K263" t="str">
        <f t="shared" si="4"/>
        <v>2</v>
      </c>
    </row>
    <row r="264" spans="1:11" x14ac:dyDescent="0.25">
      <c r="A264" s="5">
        <v>2</v>
      </c>
      <c r="B264" s="5" t="s">
        <v>51</v>
      </c>
      <c r="C264" s="5">
        <v>204</v>
      </c>
      <c r="D264" s="5" t="s">
        <v>68</v>
      </c>
      <c r="E264" s="5">
        <v>11</v>
      </c>
      <c r="F264" s="5" t="s">
        <v>42</v>
      </c>
      <c r="G264" s="6" t="s">
        <v>9</v>
      </c>
      <c r="H264" s="5" t="s">
        <v>69</v>
      </c>
      <c r="I264" s="5">
        <v>4</v>
      </c>
      <c r="J264" s="5">
        <v>4</v>
      </c>
      <c r="K264" t="str">
        <f t="shared" si="4"/>
        <v>2</v>
      </c>
    </row>
    <row r="265" spans="1:11" x14ac:dyDescent="0.25">
      <c r="A265" s="5">
        <v>2</v>
      </c>
      <c r="B265" s="5" t="s">
        <v>51</v>
      </c>
      <c r="C265" s="5">
        <v>204</v>
      </c>
      <c r="D265" s="5" t="s">
        <v>68</v>
      </c>
      <c r="E265" s="5">
        <v>21</v>
      </c>
      <c r="F265" s="5" t="s">
        <v>54</v>
      </c>
      <c r="G265" s="6" t="s">
        <v>9</v>
      </c>
      <c r="H265" s="5" t="s">
        <v>69</v>
      </c>
      <c r="I265" s="5">
        <v>1</v>
      </c>
      <c r="J265" s="5">
        <v>21</v>
      </c>
      <c r="K265" t="str">
        <f t="shared" si="4"/>
        <v>2</v>
      </c>
    </row>
    <row r="266" spans="1:11" x14ac:dyDescent="0.25">
      <c r="A266" s="5">
        <v>2</v>
      </c>
      <c r="B266" s="5" t="s">
        <v>51</v>
      </c>
      <c r="C266" s="5">
        <v>204</v>
      </c>
      <c r="D266" s="5" t="s">
        <v>68</v>
      </c>
      <c r="E266" s="5">
        <v>98</v>
      </c>
      <c r="F266" s="5" t="s">
        <v>43</v>
      </c>
      <c r="G266" s="6" t="s">
        <v>9</v>
      </c>
      <c r="H266" s="5" t="s">
        <v>69</v>
      </c>
      <c r="I266" s="5">
        <v>1</v>
      </c>
      <c r="J266" s="5">
        <v>157</v>
      </c>
      <c r="K266" t="str">
        <f t="shared" si="4"/>
        <v>2</v>
      </c>
    </row>
    <row r="267" spans="1:11" x14ac:dyDescent="0.25">
      <c r="A267" s="5">
        <v>2</v>
      </c>
      <c r="B267" s="5" t="s">
        <v>51</v>
      </c>
      <c r="C267" s="5">
        <v>204</v>
      </c>
      <c r="D267" s="5" t="s">
        <v>68</v>
      </c>
      <c r="E267" s="5">
        <v>99</v>
      </c>
      <c r="F267" s="5" t="s">
        <v>16</v>
      </c>
      <c r="G267" s="6" t="s">
        <v>9</v>
      </c>
      <c r="H267" s="5"/>
      <c r="I267" s="5"/>
      <c r="J267" s="5">
        <v>3</v>
      </c>
      <c r="K267" t="str">
        <f t="shared" si="4"/>
        <v>2</v>
      </c>
    </row>
    <row r="268" spans="1:11" x14ac:dyDescent="0.25">
      <c r="A268" s="5">
        <v>2</v>
      </c>
      <c r="B268" s="5" t="s">
        <v>51</v>
      </c>
      <c r="C268" s="5">
        <v>204</v>
      </c>
      <c r="D268" s="5" t="s">
        <v>68</v>
      </c>
      <c r="E268" s="5">
        <v>99</v>
      </c>
      <c r="F268" s="5" t="s">
        <v>16</v>
      </c>
      <c r="G268" s="6" t="s">
        <v>9</v>
      </c>
      <c r="H268" s="5" t="s">
        <v>69</v>
      </c>
      <c r="I268" s="5">
        <v>1</v>
      </c>
      <c r="J268" s="5">
        <v>98034</v>
      </c>
      <c r="K268" t="str">
        <f t="shared" si="4"/>
        <v>2</v>
      </c>
    </row>
    <row r="269" spans="1:11" x14ac:dyDescent="0.25">
      <c r="A269" s="5">
        <v>2</v>
      </c>
      <c r="B269" s="5" t="s">
        <v>51</v>
      </c>
      <c r="C269" s="5">
        <v>204</v>
      </c>
      <c r="D269" s="5" t="s">
        <v>68</v>
      </c>
      <c r="E269" s="5">
        <v>99</v>
      </c>
      <c r="F269" s="5" t="s">
        <v>16</v>
      </c>
      <c r="G269" s="6" t="s">
        <v>9</v>
      </c>
      <c r="H269" s="5" t="s">
        <v>69</v>
      </c>
      <c r="I269" s="5">
        <v>4</v>
      </c>
      <c r="J269" s="5">
        <v>1857</v>
      </c>
      <c r="K269" t="str">
        <f t="shared" si="4"/>
        <v>2</v>
      </c>
    </row>
    <row r="270" spans="1:11" x14ac:dyDescent="0.25">
      <c r="A270" s="5">
        <v>2</v>
      </c>
      <c r="B270" s="5" t="s">
        <v>51</v>
      </c>
      <c r="C270" s="5">
        <v>205</v>
      </c>
      <c r="D270" s="5" t="s">
        <v>26</v>
      </c>
      <c r="E270" s="5">
        <v>0</v>
      </c>
      <c r="F270" s="5" t="s">
        <v>5</v>
      </c>
      <c r="G270" s="6" t="s">
        <v>9</v>
      </c>
      <c r="H270" s="5"/>
      <c r="I270" s="5"/>
      <c r="J270" s="5">
        <v>198</v>
      </c>
      <c r="K270" t="str">
        <f t="shared" si="4"/>
        <v>2</v>
      </c>
    </row>
    <row r="271" spans="1:11" x14ac:dyDescent="0.25">
      <c r="A271" s="5">
        <v>2</v>
      </c>
      <c r="B271" s="5" t="s">
        <v>51</v>
      </c>
      <c r="C271" s="5">
        <v>205</v>
      </c>
      <c r="D271" s="5" t="s">
        <v>26</v>
      </c>
      <c r="E271" s="5">
        <v>0</v>
      </c>
      <c r="F271" s="5" t="s">
        <v>5</v>
      </c>
      <c r="G271" s="6" t="s">
        <v>9</v>
      </c>
      <c r="H271" s="5" t="s">
        <v>27</v>
      </c>
      <c r="I271" s="5">
        <v>1</v>
      </c>
      <c r="J271" s="5">
        <v>382728</v>
      </c>
      <c r="K271" t="str">
        <f t="shared" si="4"/>
        <v>2</v>
      </c>
    </row>
    <row r="272" spans="1:11" x14ac:dyDescent="0.25">
      <c r="A272" s="5">
        <v>2</v>
      </c>
      <c r="B272" s="5" t="s">
        <v>51</v>
      </c>
      <c r="C272" s="5">
        <v>205</v>
      </c>
      <c r="D272" s="5" t="s">
        <v>26</v>
      </c>
      <c r="E272" s="5">
        <v>0</v>
      </c>
      <c r="F272" s="5" t="s">
        <v>5</v>
      </c>
      <c r="G272" s="6" t="s">
        <v>6</v>
      </c>
      <c r="H272" s="5"/>
      <c r="I272" s="5"/>
      <c r="J272" s="5">
        <v>9470</v>
      </c>
      <c r="K272" t="str">
        <f t="shared" si="4"/>
        <v>2</v>
      </c>
    </row>
    <row r="273" spans="1:11" x14ac:dyDescent="0.25">
      <c r="A273" s="5">
        <v>2</v>
      </c>
      <c r="B273" s="5" t="s">
        <v>51</v>
      </c>
      <c r="C273" s="5">
        <v>205</v>
      </c>
      <c r="D273" s="5" t="s">
        <v>26</v>
      </c>
      <c r="E273" s="5">
        <v>2</v>
      </c>
      <c r="F273" s="5" t="s">
        <v>8</v>
      </c>
      <c r="G273" s="6" t="s">
        <v>9</v>
      </c>
      <c r="H273" s="5"/>
      <c r="I273" s="5"/>
      <c r="J273" s="5">
        <v>5</v>
      </c>
      <c r="K273" t="str">
        <f t="shared" si="4"/>
        <v>2</v>
      </c>
    </row>
    <row r="274" spans="1:11" x14ac:dyDescent="0.25">
      <c r="A274" s="5">
        <v>2</v>
      </c>
      <c r="B274" s="5" t="s">
        <v>51</v>
      </c>
      <c r="C274" s="5">
        <v>205</v>
      </c>
      <c r="D274" s="5" t="s">
        <v>26</v>
      </c>
      <c r="E274" s="5">
        <v>2</v>
      </c>
      <c r="F274" s="5" t="s">
        <v>8</v>
      </c>
      <c r="G274" s="6" t="s">
        <v>9</v>
      </c>
      <c r="H274" s="5" t="s">
        <v>27</v>
      </c>
      <c r="I274" s="5">
        <v>1</v>
      </c>
      <c r="J274" s="5">
        <v>2740</v>
      </c>
      <c r="K274" t="str">
        <f t="shared" si="4"/>
        <v>2</v>
      </c>
    </row>
    <row r="275" spans="1:11" x14ac:dyDescent="0.25">
      <c r="A275" s="5">
        <v>2</v>
      </c>
      <c r="B275" s="5" t="s">
        <v>51</v>
      </c>
      <c r="C275" s="5">
        <v>205</v>
      </c>
      <c r="D275" s="5" t="s">
        <v>26</v>
      </c>
      <c r="E275" s="5">
        <v>2</v>
      </c>
      <c r="F275" s="5" t="s">
        <v>8</v>
      </c>
      <c r="G275" s="6" t="s">
        <v>9</v>
      </c>
      <c r="H275" s="5" t="s">
        <v>27</v>
      </c>
      <c r="I275" s="5">
        <v>4</v>
      </c>
      <c r="J275" s="5">
        <v>24</v>
      </c>
      <c r="K275" t="str">
        <f t="shared" si="4"/>
        <v>2</v>
      </c>
    </row>
    <row r="276" spans="1:11" x14ac:dyDescent="0.25">
      <c r="A276" s="5">
        <v>2</v>
      </c>
      <c r="B276" s="5" t="s">
        <v>51</v>
      </c>
      <c r="C276" s="5">
        <v>205</v>
      </c>
      <c r="D276" s="5" t="s">
        <v>26</v>
      </c>
      <c r="E276" s="5">
        <v>3</v>
      </c>
      <c r="F276" s="5" t="s">
        <v>10</v>
      </c>
      <c r="G276" s="6" t="s">
        <v>9</v>
      </c>
      <c r="H276" s="5"/>
      <c r="I276" s="5"/>
      <c r="J276" s="5">
        <v>97</v>
      </c>
      <c r="K276" t="str">
        <f t="shared" si="4"/>
        <v>2</v>
      </c>
    </row>
    <row r="277" spans="1:11" x14ac:dyDescent="0.25">
      <c r="A277" s="5">
        <v>2</v>
      </c>
      <c r="B277" s="5" t="s">
        <v>51</v>
      </c>
      <c r="C277" s="5">
        <v>205</v>
      </c>
      <c r="D277" s="5" t="s">
        <v>26</v>
      </c>
      <c r="E277" s="5">
        <v>3</v>
      </c>
      <c r="F277" s="5" t="s">
        <v>10</v>
      </c>
      <c r="G277" s="6" t="s">
        <v>9</v>
      </c>
      <c r="H277" s="5" t="s">
        <v>27</v>
      </c>
      <c r="I277" s="5">
        <v>1</v>
      </c>
      <c r="J277" s="5">
        <v>28361</v>
      </c>
      <c r="K277" t="str">
        <f t="shared" si="4"/>
        <v>2</v>
      </c>
    </row>
    <row r="278" spans="1:11" x14ac:dyDescent="0.25">
      <c r="A278" s="5">
        <v>2</v>
      </c>
      <c r="B278" s="5" t="s">
        <v>51</v>
      </c>
      <c r="C278" s="5">
        <v>205</v>
      </c>
      <c r="D278" s="5" t="s">
        <v>26</v>
      </c>
      <c r="E278" s="5">
        <v>3</v>
      </c>
      <c r="F278" s="5" t="s">
        <v>10</v>
      </c>
      <c r="G278" s="6" t="s">
        <v>9</v>
      </c>
      <c r="H278" s="5" t="s">
        <v>27</v>
      </c>
      <c r="I278" s="5">
        <v>4</v>
      </c>
      <c r="J278" s="5">
        <v>84</v>
      </c>
      <c r="K278" t="str">
        <f t="shared" si="4"/>
        <v>2</v>
      </c>
    </row>
    <row r="279" spans="1:11" x14ac:dyDescent="0.25">
      <c r="A279" s="5">
        <v>2</v>
      </c>
      <c r="B279" s="5" t="s">
        <v>51</v>
      </c>
      <c r="C279" s="5">
        <v>205</v>
      </c>
      <c r="D279" s="5" t="s">
        <v>26</v>
      </c>
      <c r="E279" s="5">
        <v>4</v>
      </c>
      <c r="F279" s="5" t="s">
        <v>11</v>
      </c>
      <c r="G279" s="6" t="s">
        <v>9</v>
      </c>
      <c r="H279" s="5"/>
      <c r="I279" s="5"/>
      <c r="J279" s="5">
        <v>7</v>
      </c>
      <c r="K279" t="str">
        <f t="shared" si="4"/>
        <v>2</v>
      </c>
    </row>
    <row r="280" spans="1:11" x14ac:dyDescent="0.25">
      <c r="A280" s="5">
        <v>2</v>
      </c>
      <c r="B280" s="5" t="s">
        <v>51</v>
      </c>
      <c r="C280" s="5">
        <v>205</v>
      </c>
      <c r="D280" s="5" t="s">
        <v>26</v>
      </c>
      <c r="E280" s="5">
        <v>4</v>
      </c>
      <c r="F280" s="5" t="s">
        <v>11</v>
      </c>
      <c r="G280" s="6" t="s">
        <v>9</v>
      </c>
      <c r="H280" s="5" t="s">
        <v>27</v>
      </c>
      <c r="I280" s="5">
        <v>1</v>
      </c>
      <c r="J280" s="5">
        <v>10248</v>
      </c>
      <c r="K280" t="str">
        <f t="shared" si="4"/>
        <v>2</v>
      </c>
    </row>
    <row r="281" spans="1:11" x14ac:dyDescent="0.25">
      <c r="A281" s="5">
        <v>2</v>
      </c>
      <c r="B281" s="5" t="s">
        <v>51</v>
      </c>
      <c r="C281" s="5">
        <v>205</v>
      </c>
      <c r="D281" s="5" t="s">
        <v>26</v>
      </c>
      <c r="E281" s="5">
        <v>4</v>
      </c>
      <c r="F281" s="5" t="s">
        <v>11</v>
      </c>
      <c r="G281" s="6" t="s">
        <v>9</v>
      </c>
      <c r="H281" s="5" t="s">
        <v>27</v>
      </c>
      <c r="I281" s="5">
        <v>4</v>
      </c>
      <c r="J281" s="5">
        <v>168</v>
      </c>
      <c r="K281" t="str">
        <f t="shared" si="4"/>
        <v>2</v>
      </c>
    </row>
    <row r="282" spans="1:11" x14ac:dyDescent="0.25">
      <c r="A282" s="5">
        <v>2</v>
      </c>
      <c r="B282" s="5" t="s">
        <v>51</v>
      </c>
      <c r="C282" s="5">
        <v>205</v>
      </c>
      <c r="D282" s="5" t="s">
        <v>26</v>
      </c>
      <c r="E282" s="5">
        <v>5</v>
      </c>
      <c r="F282" s="5" t="s">
        <v>12</v>
      </c>
      <c r="G282" s="6" t="s">
        <v>9</v>
      </c>
      <c r="H282" s="5"/>
      <c r="I282" s="5"/>
      <c r="J282" s="5">
        <v>448</v>
      </c>
      <c r="K282" t="str">
        <f t="shared" si="4"/>
        <v>2</v>
      </c>
    </row>
    <row r="283" spans="1:11" x14ac:dyDescent="0.25">
      <c r="A283" s="5">
        <v>2</v>
      </c>
      <c r="B283" s="5" t="s">
        <v>51</v>
      </c>
      <c r="C283" s="5">
        <v>205</v>
      </c>
      <c r="D283" s="5" t="s">
        <v>26</v>
      </c>
      <c r="E283" s="5">
        <v>5</v>
      </c>
      <c r="F283" s="5" t="s">
        <v>12</v>
      </c>
      <c r="G283" s="6" t="s">
        <v>9</v>
      </c>
      <c r="H283" s="5" t="s">
        <v>27</v>
      </c>
      <c r="I283" s="5">
        <v>1</v>
      </c>
      <c r="J283" s="5">
        <v>395133</v>
      </c>
      <c r="K283" t="str">
        <f t="shared" si="4"/>
        <v>2</v>
      </c>
    </row>
    <row r="284" spans="1:11" x14ac:dyDescent="0.25">
      <c r="A284" s="5">
        <v>2</v>
      </c>
      <c r="B284" s="5" t="s">
        <v>51</v>
      </c>
      <c r="C284" s="5">
        <v>205</v>
      </c>
      <c r="D284" s="5" t="s">
        <v>26</v>
      </c>
      <c r="E284" s="5">
        <v>5</v>
      </c>
      <c r="F284" s="5" t="s">
        <v>12</v>
      </c>
      <c r="G284" s="6" t="s">
        <v>9</v>
      </c>
      <c r="H284" s="5" t="s">
        <v>27</v>
      </c>
      <c r="I284" s="5">
        <v>4</v>
      </c>
      <c r="J284" s="5">
        <v>7111</v>
      </c>
      <c r="K284" t="str">
        <f t="shared" si="4"/>
        <v>2</v>
      </c>
    </row>
    <row r="285" spans="1:11" x14ac:dyDescent="0.25">
      <c r="A285" s="5">
        <v>2</v>
      </c>
      <c r="B285" s="5" t="s">
        <v>51</v>
      </c>
      <c r="C285" s="5">
        <v>205</v>
      </c>
      <c r="D285" s="5" t="s">
        <v>26</v>
      </c>
      <c r="E285" s="5">
        <v>7</v>
      </c>
      <c r="F285" s="5" t="s">
        <v>14</v>
      </c>
      <c r="G285" s="6" t="s">
        <v>9</v>
      </c>
      <c r="H285" s="5"/>
      <c r="I285" s="5"/>
      <c r="J285" s="5">
        <v>18</v>
      </c>
      <c r="K285" t="str">
        <f t="shared" si="4"/>
        <v>2</v>
      </c>
    </row>
    <row r="286" spans="1:11" x14ac:dyDescent="0.25">
      <c r="A286" s="5">
        <v>2</v>
      </c>
      <c r="B286" s="5" t="s">
        <v>51</v>
      </c>
      <c r="C286" s="5">
        <v>205</v>
      </c>
      <c r="D286" s="5" t="s">
        <v>26</v>
      </c>
      <c r="E286" s="5">
        <v>7</v>
      </c>
      <c r="F286" s="5" t="s">
        <v>14</v>
      </c>
      <c r="G286" s="6" t="s">
        <v>9</v>
      </c>
      <c r="H286" s="5" t="s">
        <v>27</v>
      </c>
      <c r="I286" s="5">
        <v>1</v>
      </c>
      <c r="J286" s="5">
        <v>5381</v>
      </c>
      <c r="K286" t="str">
        <f t="shared" si="4"/>
        <v>2</v>
      </c>
    </row>
    <row r="287" spans="1:11" x14ac:dyDescent="0.25">
      <c r="A287" s="5">
        <v>2</v>
      </c>
      <c r="B287" s="5" t="s">
        <v>51</v>
      </c>
      <c r="C287" s="5">
        <v>205</v>
      </c>
      <c r="D287" s="5" t="s">
        <v>26</v>
      </c>
      <c r="E287" s="5">
        <v>7</v>
      </c>
      <c r="F287" s="5" t="s">
        <v>14</v>
      </c>
      <c r="G287" s="6" t="s">
        <v>9</v>
      </c>
      <c r="H287" s="5" t="s">
        <v>27</v>
      </c>
      <c r="I287" s="5">
        <v>4</v>
      </c>
      <c r="J287" s="5">
        <v>13</v>
      </c>
      <c r="K287" t="str">
        <f t="shared" si="4"/>
        <v>2</v>
      </c>
    </row>
    <row r="288" spans="1:11" x14ac:dyDescent="0.25">
      <c r="A288" s="5">
        <v>2</v>
      </c>
      <c r="B288" s="5" t="s">
        <v>51</v>
      </c>
      <c r="C288" s="5">
        <v>205</v>
      </c>
      <c r="D288" s="5" t="s">
        <v>26</v>
      </c>
      <c r="E288" s="5">
        <v>8</v>
      </c>
      <c r="F288" s="5" t="s">
        <v>46</v>
      </c>
      <c r="G288" s="6" t="s">
        <v>9</v>
      </c>
      <c r="H288" s="5" t="s">
        <v>27</v>
      </c>
      <c r="I288" s="5">
        <v>1</v>
      </c>
      <c r="J288" s="5">
        <v>14</v>
      </c>
      <c r="K288" t="str">
        <f t="shared" si="4"/>
        <v>2</v>
      </c>
    </row>
    <row r="289" spans="1:11" x14ac:dyDescent="0.25">
      <c r="A289" s="5">
        <v>2</v>
      </c>
      <c r="B289" s="5" t="s">
        <v>51</v>
      </c>
      <c r="C289" s="5">
        <v>205</v>
      </c>
      <c r="D289" s="5" t="s">
        <v>26</v>
      </c>
      <c r="E289" s="5">
        <v>9</v>
      </c>
      <c r="F289" s="5" t="s">
        <v>34</v>
      </c>
      <c r="G289" s="6" t="s">
        <v>9</v>
      </c>
      <c r="H289" s="5"/>
      <c r="I289" s="5"/>
      <c r="J289" s="5">
        <v>2</v>
      </c>
      <c r="K289" t="str">
        <f t="shared" si="4"/>
        <v>2</v>
      </c>
    </row>
    <row r="290" spans="1:11" x14ac:dyDescent="0.25">
      <c r="A290" s="5">
        <v>2</v>
      </c>
      <c r="B290" s="5" t="s">
        <v>51</v>
      </c>
      <c r="C290" s="5">
        <v>205</v>
      </c>
      <c r="D290" s="5" t="s">
        <v>26</v>
      </c>
      <c r="E290" s="5">
        <v>9</v>
      </c>
      <c r="F290" s="5" t="s">
        <v>34</v>
      </c>
      <c r="G290" s="6" t="s">
        <v>9</v>
      </c>
      <c r="H290" s="5" t="s">
        <v>27</v>
      </c>
      <c r="I290" s="5">
        <v>1</v>
      </c>
      <c r="J290" s="5">
        <v>1950</v>
      </c>
      <c r="K290" t="str">
        <f t="shared" si="4"/>
        <v>2</v>
      </c>
    </row>
    <row r="291" spans="1:11" x14ac:dyDescent="0.25">
      <c r="A291" s="5">
        <v>2</v>
      </c>
      <c r="B291" s="5" t="s">
        <v>51</v>
      </c>
      <c r="C291" s="5">
        <v>205</v>
      </c>
      <c r="D291" s="5" t="s">
        <v>26</v>
      </c>
      <c r="E291" s="5">
        <v>9</v>
      </c>
      <c r="F291" s="5" t="s">
        <v>34</v>
      </c>
      <c r="G291" s="6" t="s">
        <v>9</v>
      </c>
      <c r="H291" s="5" t="s">
        <v>27</v>
      </c>
      <c r="I291" s="5">
        <v>4</v>
      </c>
      <c r="J291" s="5">
        <v>58</v>
      </c>
      <c r="K291" t="str">
        <f t="shared" si="4"/>
        <v>2</v>
      </c>
    </row>
    <row r="292" spans="1:11" x14ac:dyDescent="0.25">
      <c r="A292" s="5">
        <v>2</v>
      </c>
      <c r="B292" s="5" t="s">
        <v>51</v>
      </c>
      <c r="C292" s="5">
        <v>205</v>
      </c>
      <c r="D292" s="5" t="s">
        <v>26</v>
      </c>
      <c r="E292" s="5">
        <v>10</v>
      </c>
      <c r="F292" s="5" t="s">
        <v>41</v>
      </c>
      <c r="G292" s="6" t="s">
        <v>9</v>
      </c>
      <c r="H292" s="5" t="s">
        <v>27</v>
      </c>
      <c r="I292" s="5">
        <v>1</v>
      </c>
      <c r="J292" s="5">
        <v>6</v>
      </c>
      <c r="K292" t="str">
        <f t="shared" si="4"/>
        <v>2</v>
      </c>
    </row>
    <row r="293" spans="1:11" x14ac:dyDescent="0.25">
      <c r="A293" s="5">
        <v>2</v>
      </c>
      <c r="B293" s="5" t="s">
        <v>51</v>
      </c>
      <c r="C293" s="5">
        <v>205</v>
      </c>
      <c r="D293" s="5" t="s">
        <v>26</v>
      </c>
      <c r="E293" s="5">
        <v>11</v>
      </c>
      <c r="F293" s="5" t="s">
        <v>42</v>
      </c>
      <c r="G293" s="6" t="s">
        <v>9</v>
      </c>
      <c r="H293" s="5"/>
      <c r="I293" s="5"/>
      <c r="J293" s="5">
        <v>7</v>
      </c>
      <c r="K293" t="str">
        <f t="shared" si="4"/>
        <v>2</v>
      </c>
    </row>
    <row r="294" spans="1:11" x14ac:dyDescent="0.25">
      <c r="A294" s="5">
        <v>2</v>
      </c>
      <c r="B294" s="5" t="s">
        <v>51</v>
      </c>
      <c r="C294" s="5">
        <v>205</v>
      </c>
      <c r="D294" s="5" t="s">
        <v>26</v>
      </c>
      <c r="E294" s="5">
        <v>11</v>
      </c>
      <c r="F294" s="5" t="s">
        <v>42</v>
      </c>
      <c r="G294" s="6" t="s">
        <v>9</v>
      </c>
      <c r="H294" s="5" t="s">
        <v>27</v>
      </c>
      <c r="I294" s="5">
        <v>1</v>
      </c>
      <c r="J294" s="5">
        <v>1054</v>
      </c>
      <c r="K294" t="str">
        <f t="shared" si="4"/>
        <v>2</v>
      </c>
    </row>
    <row r="295" spans="1:11" x14ac:dyDescent="0.25">
      <c r="A295" s="5">
        <v>2</v>
      </c>
      <c r="B295" s="5" t="s">
        <v>51</v>
      </c>
      <c r="C295" s="5">
        <v>205</v>
      </c>
      <c r="D295" s="5" t="s">
        <v>26</v>
      </c>
      <c r="E295" s="5">
        <v>11</v>
      </c>
      <c r="F295" s="5" t="s">
        <v>42</v>
      </c>
      <c r="G295" s="6" t="s">
        <v>9</v>
      </c>
      <c r="H295" s="5" t="s">
        <v>27</v>
      </c>
      <c r="I295" s="5">
        <v>4</v>
      </c>
      <c r="J295" s="5">
        <v>2</v>
      </c>
      <c r="K295" t="str">
        <f t="shared" si="4"/>
        <v>2</v>
      </c>
    </row>
    <row r="296" spans="1:11" x14ac:dyDescent="0.25">
      <c r="A296" s="5">
        <v>2</v>
      </c>
      <c r="B296" s="5" t="s">
        <v>51</v>
      </c>
      <c r="C296" s="5">
        <v>205</v>
      </c>
      <c r="D296" s="5" t="s">
        <v>26</v>
      </c>
      <c r="E296" s="5">
        <v>12</v>
      </c>
      <c r="F296" s="5" t="s">
        <v>53</v>
      </c>
      <c r="G296" s="6" t="s">
        <v>9</v>
      </c>
      <c r="H296" s="5" t="s">
        <v>27</v>
      </c>
      <c r="I296" s="5">
        <v>1</v>
      </c>
      <c r="J296" s="5">
        <v>4</v>
      </c>
      <c r="K296" t="str">
        <f t="shared" si="4"/>
        <v>2</v>
      </c>
    </row>
    <row r="297" spans="1:11" x14ac:dyDescent="0.25">
      <c r="A297" s="5">
        <v>2</v>
      </c>
      <c r="B297" s="5" t="s">
        <v>51</v>
      </c>
      <c r="C297" s="5">
        <v>205</v>
      </c>
      <c r="D297" s="5" t="s">
        <v>26</v>
      </c>
      <c r="E297" s="5">
        <v>21</v>
      </c>
      <c r="F297" s="5" t="s">
        <v>54</v>
      </c>
      <c r="G297" s="6" t="s">
        <v>9</v>
      </c>
      <c r="H297" s="5" t="s">
        <v>27</v>
      </c>
      <c r="I297" s="5">
        <v>1</v>
      </c>
      <c r="J297" s="5">
        <v>21</v>
      </c>
      <c r="K297" t="str">
        <f t="shared" si="4"/>
        <v>2</v>
      </c>
    </row>
    <row r="298" spans="1:11" x14ac:dyDescent="0.25">
      <c r="A298" s="5">
        <v>2</v>
      </c>
      <c r="B298" s="5" t="s">
        <v>51</v>
      </c>
      <c r="C298" s="5">
        <v>205</v>
      </c>
      <c r="D298" s="5" t="s">
        <v>26</v>
      </c>
      <c r="E298" s="5">
        <v>98</v>
      </c>
      <c r="F298" s="5" t="s">
        <v>43</v>
      </c>
      <c r="G298" s="6" t="s">
        <v>9</v>
      </c>
      <c r="H298" s="5"/>
      <c r="I298" s="5"/>
      <c r="J298" s="5">
        <v>5</v>
      </c>
      <c r="K298" t="str">
        <f t="shared" si="4"/>
        <v>2</v>
      </c>
    </row>
    <row r="299" spans="1:11" x14ac:dyDescent="0.25">
      <c r="A299" s="5">
        <v>2</v>
      </c>
      <c r="B299" s="5" t="s">
        <v>51</v>
      </c>
      <c r="C299" s="5">
        <v>205</v>
      </c>
      <c r="D299" s="5" t="s">
        <v>26</v>
      </c>
      <c r="E299" s="5">
        <v>98</v>
      </c>
      <c r="F299" s="5" t="s">
        <v>43</v>
      </c>
      <c r="G299" s="6" t="s">
        <v>9</v>
      </c>
      <c r="H299" s="5" t="s">
        <v>27</v>
      </c>
      <c r="I299" s="5">
        <v>1</v>
      </c>
      <c r="J299" s="5">
        <v>628</v>
      </c>
      <c r="K299" t="str">
        <f t="shared" si="4"/>
        <v>2</v>
      </c>
    </row>
    <row r="300" spans="1:11" x14ac:dyDescent="0.25">
      <c r="A300" s="5">
        <v>2</v>
      </c>
      <c r="B300" s="5" t="s">
        <v>51</v>
      </c>
      <c r="C300" s="5">
        <v>205</v>
      </c>
      <c r="D300" s="5" t="s">
        <v>26</v>
      </c>
      <c r="E300" s="5">
        <v>99</v>
      </c>
      <c r="F300" s="5" t="s">
        <v>16</v>
      </c>
      <c r="G300" s="6" t="s">
        <v>9</v>
      </c>
      <c r="H300" s="5"/>
      <c r="I300" s="5"/>
      <c r="J300" s="5">
        <v>14</v>
      </c>
      <c r="K300" t="str">
        <f t="shared" si="4"/>
        <v>2</v>
      </c>
    </row>
    <row r="301" spans="1:11" x14ac:dyDescent="0.25">
      <c r="A301" s="5">
        <v>2</v>
      </c>
      <c r="B301" s="5" t="s">
        <v>51</v>
      </c>
      <c r="C301" s="5">
        <v>205</v>
      </c>
      <c r="D301" s="5" t="s">
        <v>26</v>
      </c>
      <c r="E301" s="5">
        <v>99</v>
      </c>
      <c r="F301" s="5" t="s">
        <v>16</v>
      </c>
      <c r="G301" s="6" t="s">
        <v>9</v>
      </c>
      <c r="H301" s="5" t="s">
        <v>27</v>
      </c>
      <c r="I301" s="5">
        <v>1</v>
      </c>
      <c r="J301" s="5">
        <v>103925</v>
      </c>
      <c r="K301" t="str">
        <f t="shared" si="4"/>
        <v>2</v>
      </c>
    </row>
    <row r="302" spans="1:11" x14ac:dyDescent="0.25">
      <c r="A302" s="5">
        <v>2</v>
      </c>
      <c r="B302" s="5" t="s">
        <v>51</v>
      </c>
      <c r="C302" s="5">
        <v>205</v>
      </c>
      <c r="D302" s="5" t="s">
        <v>26</v>
      </c>
      <c r="E302" s="5">
        <v>99</v>
      </c>
      <c r="F302" s="5" t="s">
        <v>16</v>
      </c>
      <c r="G302" s="6" t="s">
        <v>9</v>
      </c>
      <c r="H302" s="5" t="s">
        <v>27</v>
      </c>
      <c r="I302" s="5">
        <v>4</v>
      </c>
      <c r="J302" s="5">
        <v>1494</v>
      </c>
      <c r="K302" t="str">
        <f t="shared" si="4"/>
        <v>2</v>
      </c>
    </row>
    <row r="303" spans="1:11" x14ac:dyDescent="0.25">
      <c r="A303" s="5">
        <v>2</v>
      </c>
      <c r="B303" s="5" t="s">
        <v>51</v>
      </c>
      <c r="C303" s="5">
        <v>206</v>
      </c>
      <c r="D303" s="5" t="s">
        <v>28</v>
      </c>
      <c r="E303" s="5">
        <v>0</v>
      </c>
      <c r="F303" s="5" t="s">
        <v>5</v>
      </c>
      <c r="G303" s="6" t="s">
        <v>9</v>
      </c>
      <c r="H303" s="5"/>
      <c r="I303" s="5"/>
      <c r="J303" s="5">
        <v>267</v>
      </c>
      <c r="K303" t="str">
        <f t="shared" si="4"/>
        <v>2</v>
      </c>
    </row>
    <row r="304" spans="1:11" x14ac:dyDescent="0.25">
      <c r="A304" s="5">
        <v>2</v>
      </c>
      <c r="B304" s="5" t="s">
        <v>51</v>
      </c>
      <c r="C304" s="5">
        <v>206</v>
      </c>
      <c r="D304" s="5" t="s">
        <v>28</v>
      </c>
      <c r="E304" s="5">
        <v>0</v>
      </c>
      <c r="F304" s="5" t="s">
        <v>5</v>
      </c>
      <c r="G304" s="6" t="s">
        <v>9</v>
      </c>
      <c r="H304" s="5" t="s">
        <v>29</v>
      </c>
      <c r="I304" s="5">
        <v>1</v>
      </c>
      <c r="J304" s="5">
        <v>458489</v>
      </c>
      <c r="K304" t="str">
        <f t="shared" si="4"/>
        <v>2</v>
      </c>
    </row>
    <row r="305" spans="1:11" x14ac:dyDescent="0.25">
      <c r="A305" s="5">
        <v>2</v>
      </c>
      <c r="B305" s="5" t="s">
        <v>51</v>
      </c>
      <c r="C305" s="5">
        <v>206</v>
      </c>
      <c r="D305" s="5" t="s">
        <v>28</v>
      </c>
      <c r="E305" s="5">
        <v>2</v>
      </c>
      <c r="F305" s="5" t="s">
        <v>8</v>
      </c>
      <c r="G305" s="6" t="s">
        <v>9</v>
      </c>
      <c r="H305" s="5" t="s">
        <v>29</v>
      </c>
      <c r="I305" s="5">
        <v>1</v>
      </c>
      <c r="J305" s="5">
        <v>571</v>
      </c>
      <c r="K305" t="str">
        <f t="shared" si="4"/>
        <v>2</v>
      </c>
    </row>
    <row r="306" spans="1:11" x14ac:dyDescent="0.25">
      <c r="A306" s="5">
        <v>2</v>
      </c>
      <c r="B306" s="5" t="s">
        <v>51</v>
      </c>
      <c r="C306" s="5">
        <v>206</v>
      </c>
      <c r="D306" s="5" t="s">
        <v>28</v>
      </c>
      <c r="E306" s="5">
        <v>2</v>
      </c>
      <c r="F306" s="5" t="s">
        <v>8</v>
      </c>
      <c r="G306" s="6" t="s">
        <v>9</v>
      </c>
      <c r="H306" s="5" t="s">
        <v>29</v>
      </c>
      <c r="I306" s="5">
        <v>4</v>
      </c>
      <c r="J306" s="5">
        <v>2</v>
      </c>
      <c r="K306" t="str">
        <f t="shared" si="4"/>
        <v>2</v>
      </c>
    </row>
    <row r="307" spans="1:11" x14ac:dyDescent="0.25">
      <c r="A307" s="5">
        <v>2</v>
      </c>
      <c r="B307" s="5" t="s">
        <v>51</v>
      </c>
      <c r="C307" s="5">
        <v>206</v>
      </c>
      <c r="D307" s="5" t="s">
        <v>28</v>
      </c>
      <c r="E307" s="5">
        <v>3</v>
      </c>
      <c r="F307" s="5" t="s">
        <v>10</v>
      </c>
      <c r="G307" s="6" t="s">
        <v>9</v>
      </c>
      <c r="H307" s="5"/>
      <c r="I307" s="5"/>
      <c r="J307" s="5">
        <v>59</v>
      </c>
      <c r="K307" t="str">
        <f t="shared" si="4"/>
        <v>2</v>
      </c>
    </row>
    <row r="308" spans="1:11" x14ac:dyDescent="0.25">
      <c r="A308" s="5">
        <v>2</v>
      </c>
      <c r="B308" s="5" t="s">
        <v>51</v>
      </c>
      <c r="C308" s="5">
        <v>206</v>
      </c>
      <c r="D308" s="5" t="s">
        <v>28</v>
      </c>
      <c r="E308" s="5">
        <v>3</v>
      </c>
      <c r="F308" s="5" t="s">
        <v>10</v>
      </c>
      <c r="G308" s="6" t="s">
        <v>9</v>
      </c>
      <c r="H308" s="5" t="s">
        <v>29</v>
      </c>
      <c r="I308" s="5">
        <v>1</v>
      </c>
      <c r="J308" s="5">
        <v>11436</v>
      </c>
      <c r="K308" t="str">
        <f t="shared" si="4"/>
        <v>2</v>
      </c>
    </row>
    <row r="309" spans="1:11" x14ac:dyDescent="0.25">
      <c r="A309" s="5">
        <v>2</v>
      </c>
      <c r="B309" s="5" t="s">
        <v>51</v>
      </c>
      <c r="C309" s="5">
        <v>206</v>
      </c>
      <c r="D309" s="5" t="s">
        <v>28</v>
      </c>
      <c r="E309" s="5">
        <v>3</v>
      </c>
      <c r="F309" s="5" t="s">
        <v>10</v>
      </c>
      <c r="G309" s="6" t="s">
        <v>9</v>
      </c>
      <c r="H309" s="5" t="s">
        <v>29</v>
      </c>
      <c r="I309" s="5">
        <v>4</v>
      </c>
      <c r="J309" s="5">
        <v>3</v>
      </c>
      <c r="K309" t="str">
        <f t="shared" si="4"/>
        <v>2</v>
      </c>
    </row>
    <row r="310" spans="1:11" x14ac:dyDescent="0.25">
      <c r="A310" s="5">
        <v>2</v>
      </c>
      <c r="B310" s="5" t="s">
        <v>51</v>
      </c>
      <c r="C310" s="5">
        <v>206</v>
      </c>
      <c r="D310" s="5" t="s">
        <v>28</v>
      </c>
      <c r="E310" s="5">
        <v>4</v>
      </c>
      <c r="F310" s="5" t="s">
        <v>11</v>
      </c>
      <c r="G310" s="6" t="s">
        <v>9</v>
      </c>
      <c r="H310" s="5"/>
      <c r="I310" s="5"/>
      <c r="J310" s="5">
        <v>2</v>
      </c>
      <c r="K310" t="str">
        <f t="shared" si="4"/>
        <v>2</v>
      </c>
    </row>
    <row r="311" spans="1:11" x14ac:dyDescent="0.25">
      <c r="A311" s="5">
        <v>2</v>
      </c>
      <c r="B311" s="5" t="s">
        <v>51</v>
      </c>
      <c r="C311" s="5">
        <v>206</v>
      </c>
      <c r="D311" s="5" t="s">
        <v>28</v>
      </c>
      <c r="E311" s="5">
        <v>4</v>
      </c>
      <c r="F311" s="5" t="s">
        <v>11</v>
      </c>
      <c r="G311" s="6" t="s">
        <v>9</v>
      </c>
      <c r="H311" s="5" t="s">
        <v>29</v>
      </c>
      <c r="I311" s="5">
        <v>1</v>
      </c>
      <c r="J311" s="5">
        <v>1530</v>
      </c>
      <c r="K311" t="str">
        <f t="shared" si="4"/>
        <v>2</v>
      </c>
    </row>
    <row r="312" spans="1:11" x14ac:dyDescent="0.25">
      <c r="A312" s="5">
        <v>2</v>
      </c>
      <c r="B312" s="5" t="s">
        <v>51</v>
      </c>
      <c r="C312" s="5">
        <v>206</v>
      </c>
      <c r="D312" s="5" t="s">
        <v>28</v>
      </c>
      <c r="E312" s="5">
        <v>4</v>
      </c>
      <c r="F312" s="5" t="s">
        <v>11</v>
      </c>
      <c r="G312" s="6" t="s">
        <v>9</v>
      </c>
      <c r="H312" s="5" t="s">
        <v>29</v>
      </c>
      <c r="I312" s="5">
        <v>4</v>
      </c>
      <c r="J312" s="5">
        <v>7</v>
      </c>
      <c r="K312" t="str">
        <f t="shared" si="4"/>
        <v>2</v>
      </c>
    </row>
    <row r="313" spans="1:11" x14ac:dyDescent="0.25">
      <c r="A313" s="5">
        <v>2</v>
      </c>
      <c r="B313" s="5" t="s">
        <v>51</v>
      </c>
      <c r="C313" s="5">
        <v>206</v>
      </c>
      <c r="D313" s="5" t="s">
        <v>28</v>
      </c>
      <c r="E313" s="5">
        <v>5</v>
      </c>
      <c r="F313" s="5" t="s">
        <v>12</v>
      </c>
      <c r="G313" s="6" t="s">
        <v>9</v>
      </c>
      <c r="H313" s="5"/>
      <c r="I313" s="5"/>
      <c r="J313" s="5">
        <v>262</v>
      </c>
      <c r="K313" t="str">
        <f t="shared" si="4"/>
        <v>2</v>
      </c>
    </row>
    <row r="314" spans="1:11" x14ac:dyDescent="0.25">
      <c r="A314" s="5">
        <v>2</v>
      </c>
      <c r="B314" s="5" t="s">
        <v>51</v>
      </c>
      <c r="C314" s="5">
        <v>206</v>
      </c>
      <c r="D314" s="5" t="s">
        <v>28</v>
      </c>
      <c r="E314" s="5">
        <v>5</v>
      </c>
      <c r="F314" s="5" t="s">
        <v>12</v>
      </c>
      <c r="G314" s="6" t="s">
        <v>9</v>
      </c>
      <c r="H314" s="5" t="s">
        <v>29</v>
      </c>
      <c r="I314" s="5">
        <v>1</v>
      </c>
      <c r="J314" s="5">
        <v>86588</v>
      </c>
      <c r="K314" t="str">
        <f t="shared" si="4"/>
        <v>2</v>
      </c>
    </row>
    <row r="315" spans="1:11" x14ac:dyDescent="0.25">
      <c r="A315" s="5">
        <v>2</v>
      </c>
      <c r="B315" s="5" t="s">
        <v>51</v>
      </c>
      <c r="C315" s="5">
        <v>206</v>
      </c>
      <c r="D315" s="5" t="s">
        <v>28</v>
      </c>
      <c r="E315" s="5">
        <v>5</v>
      </c>
      <c r="F315" s="5" t="s">
        <v>12</v>
      </c>
      <c r="G315" s="6" t="s">
        <v>9</v>
      </c>
      <c r="H315" s="5" t="s">
        <v>29</v>
      </c>
      <c r="I315" s="5">
        <v>4</v>
      </c>
      <c r="J315" s="5">
        <v>845</v>
      </c>
      <c r="K315" t="str">
        <f t="shared" si="4"/>
        <v>2</v>
      </c>
    </row>
    <row r="316" spans="1:11" x14ac:dyDescent="0.25">
      <c r="A316" s="5">
        <v>2</v>
      </c>
      <c r="B316" s="5" t="s">
        <v>51</v>
      </c>
      <c r="C316" s="5">
        <v>206</v>
      </c>
      <c r="D316" s="5" t="s">
        <v>28</v>
      </c>
      <c r="E316" s="5">
        <v>7</v>
      </c>
      <c r="F316" s="5" t="s">
        <v>14</v>
      </c>
      <c r="G316" s="6" t="s">
        <v>9</v>
      </c>
      <c r="H316" s="5"/>
      <c r="I316" s="5"/>
      <c r="J316" s="5">
        <v>1</v>
      </c>
      <c r="K316" t="str">
        <f t="shared" si="4"/>
        <v>2</v>
      </c>
    </row>
    <row r="317" spans="1:11" x14ac:dyDescent="0.25">
      <c r="A317" s="5">
        <v>2</v>
      </c>
      <c r="B317" s="5" t="s">
        <v>51</v>
      </c>
      <c r="C317" s="5">
        <v>206</v>
      </c>
      <c r="D317" s="5" t="s">
        <v>28</v>
      </c>
      <c r="E317" s="5">
        <v>7</v>
      </c>
      <c r="F317" s="5" t="s">
        <v>14</v>
      </c>
      <c r="G317" s="6" t="s">
        <v>9</v>
      </c>
      <c r="H317" s="5" t="s">
        <v>29</v>
      </c>
      <c r="I317" s="5">
        <v>1</v>
      </c>
      <c r="J317" s="5">
        <v>1956</v>
      </c>
      <c r="K317" t="str">
        <f t="shared" si="4"/>
        <v>2</v>
      </c>
    </row>
    <row r="318" spans="1:11" x14ac:dyDescent="0.25">
      <c r="A318" s="5">
        <v>2</v>
      </c>
      <c r="B318" s="5" t="s">
        <v>51</v>
      </c>
      <c r="C318" s="5">
        <v>206</v>
      </c>
      <c r="D318" s="5" t="s">
        <v>28</v>
      </c>
      <c r="E318" s="5">
        <v>8</v>
      </c>
      <c r="F318" s="5" t="s">
        <v>46</v>
      </c>
      <c r="G318" s="6" t="s">
        <v>9</v>
      </c>
      <c r="H318" s="5" t="s">
        <v>29</v>
      </c>
      <c r="I318" s="5">
        <v>1</v>
      </c>
      <c r="J318" s="5">
        <v>1</v>
      </c>
      <c r="K318" t="str">
        <f t="shared" si="4"/>
        <v>2</v>
      </c>
    </row>
    <row r="319" spans="1:11" x14ac:dyDescent="0.25">
      <c r="A319" s="5">
        <v>2</v>
      </c>
      <c r="B319" s="5" t="s">
        <v>51</v>
      </c>
      <c r="C319" s="5">
        <v>206</v>
      </c>
      <c r="D319" s="5" t="s">
        <v>28</v>
      </c>
      <c r="E319" s="5">
        <v>9</v>
      </c>
      <c r="F319" s="5" t="s">
        <v>34</v>
      </c>
      <c r="G319" s="6" t="s">
        <v>9</v>
      </c>
      <c r="H319" s="5" t="s">
        <v>29</v>
      </c>
      <c r="I319" s="5">
        <v>1</v>
      </c>
      <c r="J319" s="5">
        <v>82</v>
      </c>
      <c r="K319" t="str">
        <f t="shared" si="4"/>
        <v>2</v>
      </c>
    </row>
    <row r="320" spans="1:11" x14ac:dyDescent="0.25">
      <c r="A320" s="5">
        <v>2</v>
      </c>
      <c r="B320" s="5" t="s">
        <v>51</v>
      </c>
      <c r="C320" s="5">
        <v>206</v>
      </c>
      <c r="D320" s="5" t="s">
        <v>28</v>
      </c>
      <c r="E320" s="5">
        <v>9</v>
      </c>
      <c r="F320" s="5" t="s">
        <v>34</v>
      </c>
      <c r="G320" s="6" t="s">
        <v>9</v>
      </c>
      <c r="H320" s="5" t="s">
        <v>29</v>
      </c>
      <c r="I320" s="5">
        <v>4</v>
      </c>
      <c r="J320" s="5">
        <v>1</v>
      </c>
      <c r="K320" t="str">
        <f t="shared" si="4"/>
        <v>2</v>
      </c>
    </row>
    <row r="321" spans="1:11" x14ac:dyDescent="0.25">
      <c r="A321" s="5">
        <v>2</v>
      </c>
      <c r="B321" s="5" t="s">
        <v>51</v>
      </c>
      <c r="C321" s="5">
        <v>206</v>
      </c>
      <c r="D321" s="5" t="s">
        <v>28</v>
      </c>
      <c r="E321" s="5">
        <v>10</v>
      </c>
      <c r="F321" s="5" t="s">
        <v>41</v>
      </c>
      <c r="G321" s="6" t="s">
        <v>9</v>
      </c>
      <c r="H321" s="5" t="s">
        <v>29</v>
      </c>
      <c r="I321" s="5">
        <v>1</v>
      </c>
      <c r="J321" s="5">
        <v>9</v>
      </c>
      <c r="K321" t="str">
        <f t="shared" si="4"/>
        <v>2</v>
      </c>
    </row>
    <row r="322" spans="1:11" x14ac:dyDescent="0.25">
      <c r="A322" s="5">
        <v>2</v>
      </c>
      <c r="B322" s="5" t="s">
        <v>51</v>
      </c>
      <c r="C322" s="5">
        <v>206</v>
      </c>
      <c r="D322" s="5" t="s">
        <v>28</v>
      </c>
      <c r="E322" s="5">
        <v>11</v>
      </c>
      <c r="F322" s="5" t="s">
        <v>42</v>
      </c>
      <c r="G322" s="6" t="s">
        <v>9</v>
      </c>
      <c r="H322" s="5"/>
      <c r="I322" s="5"/>
      <c r="J322" s="5">
        <v>4</v>
      </c>
      <c r="K322" t="str">
        <f t="shared" ref="K322:K385" si="5">IF(LEN(C322)=4,LEFT(C322,2),LEFT(C322,1))</f>
        <v>2</v>
      </c>
    </row>
    <row r="323" spans="1:11" x14ac:dyDescent="0.25">
      <c r="A323" s="5">
        <v>2</v>
      </c>
      <c r="B323" s="5" t="s">
        <v>51</v>
      </c>
      <c r="C323" s="5">
        <v>206</v>
      </c>
      <c r="D323" s="5" t="s">
        <v>28</v>
      </c>
      <c r="E323" s="5">
        <v>11</v>
      </c>
      <c r="F323" s="5" t="s">
        <v>42</v>
      </c>
      <c r="G323" s="6" t="s">
        <v>9</v>
      </c>
      <c r="H323" s="5" t="s">
        <v>29</v>
      </c>
      <c r="I323" s="5">
        <v>1</v>
      </c>
      <c r="J323" s="5">
        <v>533</v>
      </c>
      <c r="K323" t="str">
        <f t="shared" si="5"/>
        <v>2</v>
      </c>
    </row>
    <row r="324" spans="1:11" x14ac:dyDescent="0.25">
      <c r="A324" s="5">
        <v>2</v>
      </c>
      <c r="B324" s="5" t="s">
        <v>51</v>
      </c>
      <c r="C324" s="5">
        <v>206</v>
      </c>
      <c r="D324" s="5" t="s">
        <v>28</v>
      </c>
      <c r="E324" s="5">
        <v>12</v>
      </c>
      <c r="F324" s="5" t="s">
        <v>53</v>
      </c>
      <c r="G324" s="6" t="s">
        <v>9</v>
      </c>
      <c r="H324" s="5" t="s">
        <v>29</v>
      </c>
      <c r="I324" s="5">
        <v>1</v>
      </c>
      <c r="J324" s="5">
        <v>1</v>
      </c>
      <c r="K324" t="str">
        <f t="shared" si="5"/>
        <v>2</v>
      </c>
    </row>
    <row r="325" spans="1:11" x14ac:dyDescent="0.25">
      <c r="A325" s="5">
        <v>2</v>
      </c>
      <c r="B325" s="5" t="s">
        <v>51</v>
      </c>
      <c r="C325" s="5">
        <v>206</v>
      </c>
      <c r="D325" s="5" t="s">
        <v>28</v>
      </c>
      <c r="E325" s="5">
        <v>98</v>
      </c>
      <c r="F325" s="5" t="s">
        <v>43</v>
      </c>
      <c r="G325" s="6" t="s">
        <v>9</v>
      </c>
      <c r="H325" s="5" t="s">
        <v>29</v>
      </c>
      <c r="I325" s="5">
        <v>1</v>
      </c>
      <c r="J325" s="5">
        <v>242</v>
      </c>
      <c r="K325" t="str">
        <f t="shared" si="5"/>
        <v>2</v>
      </c>
    </row>
    <row r="326" spans="1:11" x14ac:dyDescent="0.25">
      <c r="A326" s="5">
        <v>2</v>
      </c>
      <c r="B326" s="5" t="s">
        <v>51</v>
      </c>
      <c r="C326" s="5">
        <v>206</v>
      </c>
      <c r="D326" s="5" t="s">
        <v>28</v>
      </c>
      <c r="E326" s="5">
        <v>99</v>
      </c>
      <c r="F326" s="5" t="s">
        <v>16</v>
      </c>
      <c r="G326" s="6" t="s">
        <v>9</v>
      </c>
      <c r="H326" s="5"/>
      <c r="I326" s="5"/>
      <c r="J326" s="5">
        <v>1</v>
      </c>
      <c r="K326" t="str">
        <f t="shared" si="5"/>
        <v>2</v>
      </c>
    </row>
    <row r="327" spans="1:11" x14ac:dyDescent="0.25">
      <c r="A327" s="5">
        <v>2</v>
      </c>
      <c r="B327" s="5" t="s">
        <v>51</v>
      </c>
      <c r="C327" s="5">
        <v>206</v>
      </c>
      <c r="D327" s="5" t="s">
        <v>28</v>
      </c>
      <c r="E327" s="5">
        <v>99</v>
      </c>
      <c r="F327" s="5" t="s">
        <v>16</v>
      </c>
      <c r="G327" s="6" t="s">
        <v>9</v>
      </c>
      <c r="H327" s="5" t="s">
        <v>29</v>
      </c>
      <c r="I327" s="5">
        <v>1</v>
      </c>
      <c r="J327" s="5">
        <v>4014</v>
      </c>
      <c r="K327" t="str">
        <f t="shared" si="5"/>
        <v>2</v>
      </c>
    </row>
    <row r="328" spans="1:11" x14ac:dyDescent="0.25">
      <c r="A328" s="5">
        <v>2</v>
      </c>
      <c r="B328" s="5" t="s">
        <v>51</v>
      </c>
      <c r="C328" s="5">
        <v>206</v>
      </c>
      <c r="D328" s="5" t="s">
        <v>28</v>
      </c>
      <c r="E328" s="5">
        <v>99</v>
      </c>
      <c r="F328" s="5" t="s">
        <v>16</v>
      </c>
      <c r="G328" s="6" t="s">
        <v>9</v>
      </c>
      <c r="H328" s="5" t="s">
        <v>29</v>
      </c>
      <c r="I328" s="5">
        <v>4</v>
      </c>
      <c r="J328" s="5">
        <v>37</v>
      </c>
      <c r="K328" t="str">
        <f t="shared" si="5"/>
        <v>2</v>
      </c>
    </row>
    <row r="329" spans="1:11" x14ac:dyDescent="0.25">
      <c r="A329" s="5">
        <v>2</v>
      </c>
      <c r="B329" s="5" t="s">
        <v>51</v>
      </c>
      <c r="C329" s="5">
        <v>207</v>
      </c>
      <c r="D329" s="5" t="s">
        <v>30</v>
      </c>
      <c r="E329" s="5">
        <v>0</v>
      </c>
      <c r="F329" s="5" t="s">
        <v>5</v>
      </c>
      <c r="G329" s="6" t="s">
        <v>9</v>
      </c>
      <c r="H329" s="5"/>
      <c r="I329" s="5"/>
      <c r="J329" s="5">
        <v>39</v>
      </c>
      <c r="K329" t="str">
        <f t="shared" si="5"/>
        <v>2</v>
      </c>
    </row>
    <row r="330" spans="1:11" x14ac:dyDescent="0.25">
      <c r="A330" s="5">
        <v>2</v>
      </c>
      <c r="B330" s="5" t="s">
        <v>51</v>
      </c>
      <c r="C330" s="5">
        <v>207</v>
      </c>
      <c r="D330" s="5" t="s">
        <v>30</v>
      </c>
      <c r="E330" s="5">
        <v>0</v>
      </c>
      <c r="F330" s="5" t="s">
        <v>5</v>
      </c>
      <c r="G330" s="6" t="s">
        <v>9</v>
      </c>
      <c r="H330" s="5" t="s">
        <v>31</v>
      </c>
      <c r="I330" s="5">
        <v>1</v>
      </c>
      <c r="J330" s="5">
        <v>37704</v>
      </c>
      <c r="K330" t="str">
        <f t="shared" si="5"/>
        <v>2</v>
      </c>
    </row>
    <row r="331" spans="1:11" x14ac:dyDescent="0.25">
      <c r="A331" s="5">
        <v>2</v>
      </c>
      <c r="B331" s="5" t="s">
        <v>51</v>
      </c>
      <c r="C331" s="5">
        <v>207</v>
      </c>
      <c r="D331" s="5" t="s">
        <v>30</v>
      </c>
      <c r="E331" s="5">
        <v>0</v>
      </c>
      <c r="F331" s="5" t="s">
        <v>5</v>
      </c>
      <c r="G331" s="6" t="s">
        <v>6</v>
      </c>
      <c r="H331" s="5"/>
      <c r="I331" s="5"/>
      <c r="J331" s="5">
        <v>2</v>
      </c>
      <c r="K331" t="str">
        <f t="shared" si="5"/>
        <v>2</v>
      </c>
    </row>
    <row r="332" spans="1:11" x14ac:dyDescent="0.25">
      <c r="A332" s="5">
        <v>2</v>
      </c>
      <c r="B332" s="5" t="s">
        <v>51</v>
      </c>
      <c r="C332" s="5">
        <v>207</v>
      </c>
      <c r="D332" s="5" t="s">
        <v>30</v>
      </c>
      <c r="E332" s="5">
        <v>2</v>
      </c>
      <c r="F332" s="5" t="s">
        <v>8</v>
      </c>
      <c r="G332" s="6" t="s">
        <v>9</v>
      </c>
      <c r="H332" s="5" t="s">
        <v>31</v>
      </c>
      <c r="I332" s="5">
        <v>1</v>
      </c>
      <c r="J332" s="5">
        <v>189</v>
      </c>
      <c r="K332" t="str">
        <f t="shared" si="5"/>
        <v>2</v>
      </c>
    </row>
    <row r="333" spans="1:11" x14ac:dyDescent="0.25">
      <c r="A333" s="5">
        <v>2</v>
      </c>
      <c r="B333" s="5" t="s">
        <v>51</v>
      </c>
      <c r="C333" s="5">
        <v>207</v>
      </c>
      <c r="D333" s="5" t="s">
        <v>30</v>
      </c>
      <c r="E333" s="5">
        <v>2</v>
      </c>
      <c r="F333" s="5" t="s">
        <v>8</v>
      </c>
      <c r="G333" s="6" t="s">
        <v>9</v>
      </c>
      <c r="H333" s="5" t="s">
        <v>31</v>
      </c>
      <c r="I333" s="5">
        <v>4</v>
      </c>
      <c r="J333" s="5">
        <v>1</v>
      </c>
      <c r="K333" t="str">
        <f t="shared" si="5"/>
        <v>2</v>
      </c>
    </row>
    <row r="334" spans="1:11" x14ac:dyDescent="0.25">
      <c r="A334" s="5">
        <v>2</v>
      </c>
      <c r="B334" s="5" t="s">
        <v>51</v>
      </c>
      <c r="C334" s="5">
        <v>207</v>
      </c>
      <c r="D334" s="5" t="s">
        <v>30</v>
      </c>
      <c r="E334" s="5">
        <v>3</v>
      </c>
      <c r="F334" s="5" t="s">
        <v>10</v>
      </c>
      <c r="G334" s="6" t="s">
        <v>9</v>
      </c>
      <c r="H334" s="5" t="s">
        <v>31</v>
      </c>
      <c r="I334" s="5">
        <v>1</v>
      </c>
      <c r="J334" s="5">
        <v>24620</v>
      </c>
      <c r="K334" t="str">
        <f t="shared" si="5"/>
        <v>2</v>
      </c>
    </row>
    <row r="335" spans="1:11" x14ac:dyDescent="0.25">
      <c r="A335" s="5">
        <v>2</v>
      </c>
      <c r="B335" s="5" t="s">
        <v>51</v>
      </c>
      <c r="C335" s="5">
        <v>207</v>
      </c>
      <c r="D335" s="5" t="s">
        <v>30</v>
      </c>
      <c r="E335" s="5">
        <v>3</v>
      </c>
      <c r="F335" s="5" t="s">
        <v>10</v>
      </c>
      <c r="G335" s="6" t="s">
        <v>9</v>
      </c>
      <c r="H335" s="5" t="s">
        <v>31</v>
      </c>
      <c r="I335" s="5">
        <v>4</v>
      </c>
      <c r="J335" s="5">
        <v>1</v>
      </c>
      <c r="K335" t="str">
        <f t="shared" si="5"/>
        <v>2</v>
      </c>
    </row>
    <row r="336" spans="1:11" x14ac:dyDescent="0.25">
      <c r="A336" s="5">
        <v>2</v>
      </c>
      <c r="B336" s="5" t="s">
        <v>51</v>
      </c>
      <c r="C336" s="5">
        <v>207</v>
      </c>
      <c r="D336" s="5" t="s">
        <v>30</v>
      </c>
      <c r="E336" s="5">
        <v>4</v>
      </c>
      <c r="F336" s="5" t="s">
        <v>11</v>
      </c>
      <c r="G336" s="6" t="s">
        <v>9</v>
      </c>
      <c r="H336" s="5"/>
      <c r="I336" s="5"/>
      <c r="J336" s="5">
        <v>6</v>
      </c>
      <c r="K336" t="str">
        <f t="shared" si="5"/>
        <v>2</v>
      </c>
    </row>
    <row r="337" spans="1:11" x14ac:dyDescent="0.25">
      <c r="A337" s="5">
        <v>2</v>
      </c>
      <c r="B337" s="5" t="s">
        <v>51</v>
      </c>
      <c r="C337" s="5">
        <v>207</v>
      </c>
      <c r="D337" s="5" t="s">
        <v>30</v>
      </c>
      <c r="E337" s="5">
        <v>4</v>
      </c>
      <c r="F337" s="5" t="s">
        <v>11</v>
      </c>
      <c r="G337" s="6" t="s">
        <v>9</v>
      </c>
      <c r="H337" s="5" t="s">
        <v>31</v>
      </c>
      <c r="I337" s="5">
        <v>1</v>
      </c>
      <c r="J337" s="5">
        <v>570</v>
      </c>
      <c r="K337" t="str">
        <f t="shared" si="5"/>
        <v>2</v>
      </c>
    </row>
    <row r="338" spans="1:11" x14ac:dyDescent="0.25">
      <c r="A338" s="5">
        <v>2</v>
      </c>
      <c r="B338" s="5" t="s">
        <v>51</v>
      </c>
      <c r="C338" s="5">
        <v>207</v>
      </c>
      <c r="D338" s="5" t="s">
        <v>30</v>
      </c>
      <c r="E338" s="5">
        <v>4</v>
      </c>
      <c r="F338" s="5" t="s">
        <v>11</v>
      </c>
      <c r="G338" s="6" t="s">
        <v>9</v>
      </c>
      <c r="H338" s="5" t="s">
        <v>31</v>
      </c>
      <c r="I338" s="5">
        <v>4</v>
      </c>
      <c r="J338" s="5">
        <v>1</v>
      </c>
      <c r="K338" t="str">
        <f t="shared" si="5"/>
        <v>2</v>
      </c>
    </row>
    <row r="339" spans="1:11" x14ac:dyDescent="0.25">
      <c r="A339" s="5">
        <v>2</v>
      </c>
      <c r="B339" s="5" t="s">
        <v>51</v>
      </c>
      <c r="C339" s="5">
        <v>207</v>
      </c>
      <c r="D339" s="5" t="s">
        <v>30</v>
      </c>
      <c r="E339" s="5">
        <v>5</v>
      </c>
      <c r="F339" s="5" t="s">
        <v>12</v>
      </c>
      <c r="G339" s="6" t="s">
        <v>9</v>
      </c>
      <c r="H339" s="5"/>
      <c r="I339" s="5"/>
      <c r="J339" s="5">
        <v>316</v>
      </c>
      <c r="K339" t="str">
        <f t="shared" si="5"/>
        <v>2</v>
      </c>
    </row>
    <row r="340" spans="1:11" x14ac:dyDescent="0.25">
      <c r="A340" s="5">
        <v>2</v>
      </c>
      <c r="B340" s="5" t="s">
        <v>51</v>
      </c>
      <c r="C340" s="5">
        <v>207</v>
      </c>
      <c r="D340" s="5" t="s">
        <v>30</v>
      </c>
      <c r="E340" s="5">
        <v>5</v>
      </c>
      <c r="F340" s="5" t="s">
        <v>12</v>
      </c>
      <c r="G340" s="6" t="s">
        <v>9</v>
      </c>
      <c r="H340" s="5" t="s">
        <v>31</v>
      </c>
      <c r="I340" s="5">
        <v>1</v>
      </c>
      <c r="J340" s="5">
        <v>120003</v>
      </c>
      <c r="K340" t="str">
        <f t="shared" si="5"/>
        <v>2</v>
      </c>
    </row>
    <row r="341" spans="1:11" x14ac:dyDescent="0.25">
      <c r="A341" s="5">
        <v>2</v>
      </c>
      <c r="B341" s="5" t="s">
        <v>51</v>
      </c>
      <c r="C341" s="5">
        <v>207</v>
      </c>
      <c r="D341" s="5" t="s">
        <v>30</v>
      </c>
      <c r="E341" s="5">
        <v>5</v>
      </c>
      <c r="F341" s="5" t="s">
        <v>12</v>
      </c>
      <c r="G341" s="6" t="s">
        <v>9</v>
      </c>
      <c r="H341" s="5" t="s">
        <v>31</v>
      </c>
      <c r="I341" s="5">
        <v>4</v>
      </c>
      <c r="J341" s="5">
        <v>41</v>
      </c>
      <c r="K341" t="str">
        <f t="shared" si="5"/>
        <v>2</v>
      </c>
    </row>
    <row r="342" spans="1:11" x14ac:dyDescent="0.25">
      <c r="A342" s="5">
        <v>2</v>
      </c>
      <c r="B342" s="5" t="s">
        <v>51</v>
      </c>
      <c r="C342" s="5">
        <v>207</v>
      </c>
      <c r="D342" s="5" t="s">
        <v>30</v>
      </c>
      <c r="E342" s="5">
        <v>7</v>
      </c>
      <c r="F342" s="5" t="s">
        <v>14</v>
      </c>
      <c r="G342" s="6" t="s">
        <v>9</v>
      </c>
      <c r="H342" s="5" t="s">
        <v>31</v>
      </c>
      <c r="I342" s="5">
        <v>1</v>
      </c>
      <c r="J342" s="5">
        <v>33</v>
      </c>
      <c r="K342" t="str">
        <f t="shared" si="5"/>
        <v>2</v>
      </c>
    </row>
    <row r="343" spans="1:11" x14ac:dyDescent="0.25">
      <c r="A343" s="5">
        <v>2</v>
      </c>
      <c r="B343" s="5" t="s">
        <v>51</v>
      </c>
      <c r="C343" s="5">
        <v>207</v>
      </c>
      <c r="D343" s="5" t="s">
        <v>30</v>
      </c>
      <c r="E343" s="5">
        <v>9</v>
      </c>
      <c r="F343" s="5" t="s">
        <v>34</v>
      </c>
      <c r="G343" s="6" t="s">
        <v>9</v>
      </c>
      <c r="H343" s="5" t="s">
        <v>31</v>
      </c>
      <c r="I343" s="5">
        <v>1</v>
      </c>
      <c r="J343" s="5">
        <v>2874</v>
      </c>
      <c r="K343" t="str">
        <f t="shared" si="5"/>
        <v>2</v>
      </c>
    </row>
    <row r="344" spans="1:11" x14ac:dyDescent="0.25">
      <c r="A344" s="5">
        <v>2</v>
      </c>
      <c r="B344" s="5" t="s">
        <v>51</v>
      </c>
      <c r="C344" s="5">
        <v>207</v>
      </c>
      <c r="D344" s="5" t="s">
        <v>30</v>
      </c>
      <c r="E344" s="5">
        <v>11</v>
      </c>
      <c r="F344" s="5" t="s">
        <v>42</v>
      </c>
      <c r="G344" s="6" t="s">
        <v>9</v>
      </c>
      <c r="H344" s="5" t="s">
        <v>31</v>
      </c>
      <c r="I344" s="5">
        <v>1</v>
      </c>
      <c r="J344" s="5">
        <v>3</v>
      </c>
      <c r="K344" t="str">
        <f t="shared" si="5"/>
        <v>2</v>
      </c>
    </row>
    <row r="345" spans="1:11" x14ac:dyDescent="0.25">
      <c r="A345" s="5">
        <v>2</v>
      </c>
      <c r="B345" s="5" t="s">
        <v>51</v>
      </c>
      <c r="C345" s="5">
        <v>207</v>
      </c>
      <c r="D345" s="5" t="s">
        <v>30</v>
      </c>
      <c r="E345" s="5">
        <v>99</v>
      </c>
      <c r="F345" s="5" t="s">
        <v>16</v>
      </c>
      <c r="G345" s="6" t="s">
        <v>9</v>
      </c>
      <c r="H345" s="5"/>
      <c r="I345" s="5"/>
      <c r="J345" s="5">
        <v>20</v>
      </c>
      <c r="K345" t="str">
        <f t="shared" si="5"/>
        <v>2</v>
      </c>
    </row>
    <row r="346" spans="1:11" x14ac:dyDescent="0.25">
      <c r="A346" s="5">
        <v>2</v>
      </c>
      <c r="B346" s="5" t="s">
        <v>51</v>
      </c>
      <c r="C346" s="5">
        <v>207</v>
      </c>
      <c r="D346" s="5" t="s">
        <v>30</v>
      </c>
      <c r="E346" s="5">
        <v>99</v>
      </c>
      <c r="F346" s="5" t="s">
        <v>16</v>
      </c>
      <c r="G346" s="6" t="s">
        <v>9</v>
      </c>
      <c r="H346" s="5" t="s">
        <v>31</v>
      </c>
      <c r="I346" s="5">
        <v>1</v>
      </c>
      <c r="J346" s="5">
        <v>3417</v>
      </c>
      <c r="K346" t="str">
        <f t="shared" si="5"/>
        <v>2</v>
      </c>
    </row>
    <row r="347" spans="1:11" x14ac:dyDescent="0.25">
      <c r="A347" s="5">
        <v>2</v>
      </c>
      <c r="B347" s="5" t="s">
        <v>51</v>
      </c>
      <c r="C347" s="5">
        <v>207</v>
      </c>
      <c r="D347" s="5" t="s">
        <v>30</v>
      </c>
      <c r="E347" s="5">
        <v>99</v>
      </c>
      <c r="F347" s="5" t="s">
        <v>16</v>
      </c>
      <c r="G347" s="6" t="s">
        <v>9</v>
      </c>
      <c r="H347" s="5" t="s">
        <v>31</v>
      </c>
      <c r="I347" s="5">
        <v>4</v>
      </c>
      <c r="J347" s="5">
        <v>5</v>
      </c>
      <c r="K347" t="str">
        <f t="shared" si="5"/>
        <v>2</v>
      </c>
    </row>
    <row r="348" spans="1:11" x14ac:dyDescent="0.25">
      <c r="A348" s="5">
        <v>2</v>
      </c>
      <c r="B348" s="5" t="s">
        <v>51</v>
      </c>
      <c r="C348" s="5">
        <v>210</v>
      </c>
      <c r="D348" s="5" t="s">
        <v>70</v>
      </c>
      <c r="E348" s="5">
        <v>3</v>
      </c>
      <c r="F348" s="5" t="s">
        <v>10</v>
      </c>
      <c r="G348" s="6" t="s">
        <v>9</v>
      </c>
      <c r="H348" s="5" t="s">
        <v>71</v>
      </c>
      <c r="I348" s="5">
        <v>1</v>
      </c>
      <c r="J348" s="5">
        <v>1544</v>
      </c>
      <c r="K348" t="str">
        <f t="shared" si="5"/>
        <v>2</v>
      </c>
    </row>
    <row r="349" spans="1:11" x14ac:dyDescent="0.25">
      <c r="A349" s="5">
        <v>2</v>
      </c>
      <c r="B349" s="5" t="s">
        <v>51</v>
      </c>
      <c r="C349" s="5">
        <v>210</v>
      </c>
      <c r="D349" s="5" t="s">
        <v>70</v>
      </c>
      <c r="E349" s="5">
        <v>3</v>
      </c>
      <c r="F349" s="5" t="s">
        <v>10</v>
      </c>
      <c r="G349" s="6" t="s">
        <v>9</v>
      </c>
      <c r="H349" s="5" t="s">
        <v>71</v>
      </c>
      <c r="I349" s="5">
        <v>4</v>
      </c>
      <c r="J349" s="5">
        <v>21</v>
      </c>
      <c r="K349" t="str">
        <f t="shared" si="5"/>
        <v>2</v>
      </c>
    </row>
    <row r="350" spans="1:11" x14ac:dyDescent="0.25">
      <c r="A350" s="5">
        <v>2</v>
      </c>
      <c r="B350" s="5" t="s">
        <v>51</v>
      </c>
      <c r="C350" s="5">
        <v>210</v>
      </c>
      <c r="D350" s="5" t="s">
        <v>70</v>
      </c>
      <c r="E350" s="5">
        <v>4</v>
      </c>
      <c r="F350" s="5" t="s">
        <v>11</v>
      </c>
      <c r="G350" s="6" t="s">
        <v>9</v>
      </c>
      <c r="H350" s="5" t="s">
        <v>71</v>
      </c>
      <c r="I350" s="5">
        <v>1</v>
      </c>
      <c r="J350" s="5">
        <v>944</v>
      </c>
      <c r="K350" t="str">
        <f t="shared" si="5"/>
        <v>2</v>
      </c>
    </row>
    <row r="351" spans="1:11" x14ac:dyDescent="0.25">
      <c r="A351" s="5">
        <v>2</v>
      </c>
      <c r="B351" s="5" t="s">
        <v>51</v>
      </c>
      <c r="C351" s="5">
        <v>210</v>
      </c>
      <c r="D351" s="5" t="s">
        <v>70</v>
      </c>
      <c r="E351" s="5">
        <v>4</v>
      </c>
      <c r="F351" s="5" t="s">
        <v>11</v>
      </c>
      <c r="G351" s="6" t="s">
        <v>9</v>
      </c>
      <c r="H351" s="5" t="s">
        <v>71</v>
      </c>
      <c r="I351" s="5">
        <v>4</v>
      </c>
      <c r="J351" s="5">
        <v>27</v>
      </c>
      <c r="K351" t="str">
        <f t="shared" si="5"/>
        <v>2</v>
      </c>
    </row>
    <row r="352" spans="1:11" x14ac:dyDescent="0.25">
      <c r="A352" s="5">
        <v>2</v>
      </c>
      <c r="B352" s="5" t="s">
        <v>51</v>
      </c>
      <c r="C352" s="5">
        <v>210</v>
      </c>
      <c r="D352" s="5" t="s">
        <v>70</v>
      </c>
      <c r="E352" s="5">
        <v>5</v>
      </c>
      <c r="F352" s="5" t="s">
        <v>12</v>
      </c>
      <c r="G352" s="6" t="s">
        <v>9</v>
      </c>
      <c r="H352" s="5"/>
      <c r="I352" s="5"/>
      <c r="J352" s="5">
        <v>5</v>
      </c>
      <c r="K352" t="str">
        <f t="shared" si="5"/>
        <v>2</v>
      </c>
    </row>
    <row r="353" spans="1:11" x14ac:dyDescent="0.25">
      <c r="A353" s="5">
        <v>2</v>
      </c>
      <c r="B353" s="5" t="s">
        <v>51</v>
      </c>
      <c r="C353" s="5">
        <v>210</v>
      </c>
      <c r="D353" s="5" t="s">
        <v>70</v>
      </c>
      <c r="E353" s="5">
        <v>5</v>
      </c>
      <c r="F353" s="5" t="s">
        <v>12</v>
      </c>
      <c r="G353" s="6" t="s">
        <v>9</v>
      </c>
      <c r="H353" s="5" t="s">
        <v>71</v>
      </c>
      <c r="I353" s="5">
        <v>1</v>
      </c>
      <c r="J353" s="5">
        <v>145775</v>
      </c>
      <c r="K353" t="str">
        <f t="shared" si="5"/>
        <v>2</v>
      </c>
    </row>
    <row r="354" spans="1:11" x14ac:dyDescent="0.25">
      <c r="A354" s="5">
        <v>2</v>
      </c>
      <c r="B354" s="5" t="s">
        <v>51</v>
      </c>
      <c r="C354" s="5">
        <v>210</v>
      </c>
      <c r="D354" s="5" t="s">
        <v>70</v>
      </c>
      <c r="E354" s="5">
        <v>5</v>
      </c>
      <c r="F354" s="5" t="s">
        <v>12</v>
      </c>
      <c r="G354" s="6" t="s">
        <v>9</v>
      </c>
      <c r="H354" s="5" t="s">
        <v>71</v>
      </c>
      <c r="I354" s="5">
        <v>4</v>
      </c>
      <c r="J354" s="5">
        <v>2947</v>
      </c>
      <c r="K354" t="str">
        <f t="shared" si="5"/>
        <v>2</v>
      </c>
    </row>
    <row r="355" spans="1:11" x14ac:dyDescent="0.25">
      <c r="A355" s="5">
        <v>2</v>
      </c>
      <c r="B355" s="5" t="s">
        <v>51</v>
      </c>
      <c r="C355" s="5">
        <v>210</v>
      </c>
      <c r="D355" s="5" t="s">
        <v>70</v>
      </c>
      <c r="E355" s="5">
        <v>7</v>
      </c>
      <c r="F355" s="5" t="s">
        <v>14</v>
      </c>
      <c r="G355" s="6" t="s">
        <v>9</v>
      </c>
      <c r="H355" s="5" t="s">
        <v>71</v>
      </c>
      <c r="I355" s="5">
        <v>1</v>
      </c>
      <c r="J355" s="5">
        <v>40</v>
      </c>
      <c r="K355" t="str">
        <f t="shared" si="5"/>
        <v>2</v>
      </c>
    </row>
    <row r="356" spans="1:11" x14ac:dyDescent="0.25">
      <c r="A356" s="5">
        <v>2</v>
      </c>
      <c r="B356" s="5" t="s">
        <v>51</v>
      </c>
      <c r="C356" s="5">
        <v>210</v>
      </c>
      <c r="D356" s="5" t="s">
        <v>70</v>
      </c>
      <c r="E356" s="5">
        <v>7</v>
      </c>
      <c r="F356" s="5" t="s">
        <v>14</v>
      </c>
      <c r="G356" s="6" t="s">
        <v>9</v>
      </c>
      <c r="H356" s="5" t="s">
        <v>71</v>
      </c>
      <c r="I356" s="5">
        <v>4</v>
      </c>
      <c r="J356" s="5">
        <v>1</v>
      </c>
      <c r="K356" t="str">
        <f t="shared" si="5"/>
        <v>2</v>
      </c>
    </row>
    <row r="357" spans="1:11" x14ac:dyDescent="0.25">
      <c r="A357" s="5">
        <v>2</v>
      </c>
      <c r="B357" s="5" t="s">
        <v>51</v>
      </c>
      <c r="C357" s="5">
        <v>210</v>
      </c>
      <c r="D357" s="5" t="s">
        <v>70</v>
      </c>
      <c r="E357" s="5">
        <v>9</v>
      </c>
      <c r="F357" s="5" t="s">
        <v>34</v>
      </c>
      <c r="G357" s="6" t="s">
        <v>9</v>
      </c>
      <c r="H357" s="5" t="s">
        <v>71</v>
      </c>
      <c r="I357" s="5">
        <v>1</v>
      </c>
      <c r="J357" s="5">
        <v>206</v>
      </c>
      <c r="K357" t="str">
        <f t="shared" si="5"/>
        <v>2</v>
      </c>
    </row>
    <row r="358" spans="1:11" x14ac:dyDescent="0.25">
      <c r="A358" s="5">
        <v>2</v>
      </c>
      <c r="B358" s="5" t="s">
        <v>51</v>
      </c>
      <c r="C358" s="5">
        <v>210</v>
      </c>
      <c r="D358" s="5" t="s">
        <v>70</v>
      </c>
      <c r="E358" s="5">
        <v>9</v>
      </c>
      <c r="F358" s="5" t="s">
        <v>34</v>
      </c>
      <c r="G358" s="6" t="s">
        <v>9</v>
      </c>
      <c r="H358" s="5" t="s">
        <v>71</v>
      </c>
      <c r="I358" s="5">
        <v>4</v>
      </c>
      <c r="J358" s="5">
        <v>7</v>
      </c>
      <c r="K358" t="str">
        <f t="shared" si="5"/>
        <v>2</v>
      </c>
    </row>
    <row r="359" spans="1:11" x14ac:dyDescent="0.25">
      <c r="A359" s="5">
        <v>2</v>
      </c>
      <c r="B359" s="5" t="s">
        <v>51</v>
      </c>
      <c r="C359" s="5">
        <v>210</v>
      </c>
      <c r="D359" s="5" t="s">
        <v>70</v>
      </c>
      <c r="E359" s="5">
        <v>11</v>
      </c>
      <c r="F359" s="5" t="s">
        <v>42</v>
      </c>
      <c r="G359" s="6" t="s">
        <v>9</v>
      </c>
      <c r="H359" s="5" t="s">
        <v>71</v>
      </c>
      <c r="I359" s="5">
        <v>1</v>
      </c>
      <c r="J359" s="5">
        <v>44</v>
      </c>
      <c r="K359" t="str">
        <f t="shared" si="5"/>
        <v>2</v>
      </c>
    </row>
    <row r="360" spans="1:11" x14ac:dyDescent="0.25">
      <c r="A360" s="5">
        <v>2</v>
      </c>
      <c r="B360" s="5" t="s">
        <v>51</v>
      </c>
      <c r="C360" s="5">
        <v>210</v>
      </c>
      <c r="D360" s="5" t="s">
        <v>70</v>
      </c>
      <c r="E360" s="5">
        <v>99</v>
      </c>
      <c r="F360" s="5" t="s">
        <v>16</v>
      </c>
      <c r="G360" s="6" t="s">
        <v>9</v>
      </c>
      <c r="H360" s="5" t="s">
        <v>71</v>
      </c>
      <c r="I360" s="5">
        <v>1</v>
      </c>
      <c r="J360" s="5">
        <v>25780</v>
      </c>
      <c r="K360" t="str">
        <f t="shared" si="5"/>
        <v>2</v>
      </c>
    </row>
    <row r="361" spans="1:11" x14ac:dyDescent="0.25">
      <c r="A361" s="5">
        <v>2</v>
      </c>
      <c r="B361" s="5" t="s">
        <v>51</v>
      </c>
      <c r="C361" s="5">
        <v>210</v>
      </c>
      <c r="D361" s="5" t="s">
        <v>70</v>
      </c>
      <c r="E361" s="5">
        <v>99</v>
      </c>
      <c r="F361" s="5" t="s">
        <v>16</v>
      </c>
      <c r="G361" s="6" t="s">
        <v>9</v>
      </c>
      <c r="H361" s="5" t="s">
        <v>71</v>
      </c>
      <c r="I361" s="5">
        <v>4</v>
      </c>
      <c r="J361" s="5">
        <v>445</v>
      </c>
      <c r="K361" t="str">
        <f t="shared" si="5"/>
        <v>2</v>
      </c>
    </row>
    <row r="362" spans="1:11" x14ac:dyDescent="0.25">
      <c r="A362" s="5">
        <v>2</v>
      </c>
      <c r="B362" s="5" t="s">
        <v>51</v>
      </c>
      <c r="C362" s="5">
        <v>211</v>
      </c>
      <c r="D362" s="5" t="s">
        <v>72</v>
      </c>
      <c r="E362" s="5">
        <v>0</v>
      </c>
      <c r="F362" s="5" t="s">
        <v>5</v>
      </c>
      <c r="G362" s="6" t="s">
        <v>9</v>
      </c>
      <c r="H362" s="5"/>
      <c r="I362" s="5"/>
      <c r="J362" s="5">
        <v>7</v>
      </c>
      <c r="K362" t="str">
        <f t="shared" si="5"/>
        <v>2</v>
      </c>
    </row>
    <row r="363" spans="1:11" x14ac:dyDescent="0.25">
      <c r="A363" s="5">
        <v>2</v>
      </c>
      <c r="B363" s="5" t="s">
        <v>51</v>
      </c>
      <c r="C363" s="5">
        <v>211</v>
      </c>
      <c r="D363" s="5" t="s">
        <v>72</v>
      </c>
      <c r="E363" s="5">
        <v>3</v>
      </c>
      <c r="F363" s="5" t="s">
        <v>10</v>
      </c>
      <c r="G363" s="6" t="s">
        <v>9</v>
      </c>
      <c r="H363" s="5" t="s">
        <v>73</v>
      </c>
      <c r="I363" s="5">
        <v>1</v>
      </c>
      <c r="J363" s="5">
        <v>36</v>
      </c>
      <c r="K363" t="str">
        <f t="shared" si="5"/>
        <v>2</v>
      </c>
    </row>
    <row r="364" spans="1:11" x14ac:dyDescent="0.25">
      <c r="A364" s="5">
        <v>2</v>
      </c>
      <c r="B364" s="5" t="s">
        <v>51</v>
      </c>
      <c r="C364" s="5">
        <v>211</v>
      </c>
      <c r="D364" s="5" t="s">
        <v>72</v>
      </c>
      <c r="E364" s="5">
        <v>4</v>
      </c>
      <c r="F364" s="5" t="s">
        <v>11</v>
      </c>
      <c r="G364" s="6" t="s">
        <v>9</v>
      </c>
      <c r="H364" s="5" t="s">
        <v>73</v>
      </c>
      <c r="I364" s="5">
        <v>1</v>
      </c>
      <c r="J364" s="5">
        <v>16</v>
      </c>
      <c r="K364" t="str">
        <f t="shared" si="5"/>
        <v>2</v>
      </c>
    </row>
    <row r="365" spans="1:11" x14ac:dyDescent="0.25">
      <c r="A365" s="5">
        <v>2</v>
      </c>
      <c r="B365" s="5" t="s">
        <v>51</v>
      </c>
      <c r="C365" s="5">
        <v>211</v>
      </c>
      <c r="D365" s="5" t="s">
        <v>72</v>
      </c>
      <c r="E365" s="5">
        <v>5</v>
      </c>
      <c r="F365" s="5" t="s">
        <v>12</v>
      </c>
      <c r="G365" s="6" t="s">
        <v>9</v>
      </c>
      <c r="H365" s="5"/>
      <c r="I365" s="5"/>
      <c r="J365" s="5">
        <v>566</v>
      </c>
      <c r="K365" t="str">
        <f t="shared" si="5"/>
        <v>2</v>
      </c>
    </row>
    <row r="366" spans="1:11" x14ac:dyDescent="0.25">
      <c r="A366" s="5">
        <v>2</v>
      </c>
      <c r="B366" s="5" t="s">
        <v>51</v>
      </c>
      <c r="C366" s="5">
        <v>211</v>
      </c>
      <c r="D366" s="5" t="s">
        <v>72</v>
      </c>
      <c r="E366" s="5">
        <v>5</v>
      </c>
      <c r="F366" s="5" t="s">
        <v>12</v>
      </c>
      <c r="G366" s="6" t="s">
        <v>9</v>
      </c>
      <c r="H366" s="5" t="s">
        <v>73</v>
      </c>
      <c r="I366" s="5">
        <v>1</v>
      </c>
      <c r="J366" s="5">
        <v>234334</v>
      </c>
      <c r="K366" t="str">
        <f t="shared" si="5"/>
        <v>2</v>
      </c>
    </row>
    <row r="367" spans="1:11" x14ac:dyDescent="0.25">
      <c r="A367" s="5">
        <v>2</v>
      </c>
      <c r="B367" s="5" t="s">
        <v>51</v>
      </c>
      <c r="C367" s="5">
        <v>211</v>
      </c>
      <c r="D367" s="5" t="s">
        <v>72</v>
      </c>
      <c r="E367" s="5">
        <v>5</v>
      </c>
      <c r="F367" s="5" t="s">
        <v>12</v>
      </c>
      <c r="G367" s="6" t="s">
        <v>9</v>
      </c>
      <c r="H367" s="5" t="s">
        <v>73</v>
      </c>
      <c r="I367" s="5">
        <v>4</v>
      </c>
      <c r="J367" s="5">
        <v>5836</v>
      </c>
      <c r="K367" t="str">
        <f t="shared" si="5"/>
        <v>2</v>
      </c>
    </row>
    <row r="368" spans="1:11" x14ac:dyDescent="0.25">
      <c r="A368" s="5">
        <v>2</v>
      </c>
      <c r="B368" s="5" t="s">
        <v>51</v>
      </c>
      <c r="C368" s="5">
        <v>211</v>
      </c>
      <c r="D368" s="5" t="s">
        <v>72</v>
      </c>
      <c r="E368" s="5">
        <v>9</v>
      </c>
      <c r="F368" s="5" t="s">
        <v>34</v>
      </c>
      <c r="G368" s="6" t="s">
        <v>9</v>
      </c>
      <c r="H368" s="5" t="s">
        <v>73</v>
      </c>
      <c r="I368" s="5">
        <v>1</v>
      </c>
      <c r="J368" s="5">
        <v>113</v>
      </c>
      <c r="K368" t="str">
        <f t="shared" si="5"/>
        <v>2</v>
      </c>
    </row>
    <row r="369" spans="1:11" x14ac:dyDescent="0.25">
      <c r="A369" s="5">
        <v>2</v>
      </c>
      <c r="B369" s="5" t="s">
        <v>51</v>
      </c>
      <c r="C369" s="5">
        <v>211</v>
      </c>
      <c r="D369" s="5" t="s">
        <v>72</v>
      </c>
      <c r="E369" s="5">
        <v>9</v>
      </c>
      <c r="F369" s="5" t="s">
        <v>34</v>
      </c>
      <c r="G369" s="6" t="s">
        <v>9</v>
      </c>
      <c r="H369" s="5" t="s">
        <v>73</v>
      </c>
      <c r="I369" s="5">
        <v>4</v>
      </c>
      <c r="J369" s="5">
        <v>2</v>
      </c>
      <c r="K369" t="str">
        <f t="shared" si="5"/>
        <v>2</v>
      </c>
    </row>
    <row r="370" spans="1:11" x14ac:dyDescent="0.25">
      <c r="A370" s="5">
        <v>2</v>
      </c>
      <c r="B370" s="5" t="s">
        <v>51</v>
      </c>
      <c r="C370" s="5">
        <v>211</v>
      </c>
      <c r="D370" s="5" t="s">
        <v>72</v>
      </c>
      <c r="E370" s="5">
        <v>11</v>
      </c>
      <c r="F370" s="5" t="s">
        <v>42</v>
      </c>
      <c r="G370" s="6" t="s">
        <v>9</v>
      </c>
      <c r="H370" s="5" t="s">
        <v>73</v>
      </c>
      <c r="I370" s="5">
        <v>1</v>
      </c>
      <c r="J370" s="5">
        <v>4</v>
      </c>
      <c r="K370" t="str">
        <f t="shared" si="5"/>
        <v>2</v>
      </c>
    </row>
    <row r="371" spans="1:11" x14ac:dyDescent="0.25">
      <c r="A371" s="5">
        <v>2</v>
      </c>
      <c r="B371" s="5" t="s">
        <v>51</v>
      </c>
      <c r="C371" s="5">
        <v>211</v>
      </c>
      <c r="D371" s="5" t="s">
        <v>72</v>
      </c>
      <c r="E371" s="5">
        <v>99</v>
      </c>
      <c r="F371" s="5" t="s">
        <v>16</v>
      </c>
      <c r="G371" s="6" t="s">
        <v>9</v>
      </c>
      <c r="H371" s="5"/>
      <c r="I371" s="5"/>
      <c r="J371" s="5">
        <v>4</v>
      </c>
      <c r="K371" t="str">
        <f t="shared" si="5"/>
        <v>2</v>
      </c>
    </row>
    <row r="372" spans="1:11" x14ac:dyDescent="0.25">
      <c r="A372" s="5">
        <v>2</v>
      </c>
      <c r="B372" s="5" t="s">
        <v>51</v>
      </c>
      <c r="C372" s="5">
        <v>211</v>
      </c>
      <c r="D372" s="5" t="s">
        <v>72</v>
      </c>
      <c r="E372" s="5">
        <v>99</v>
      </c>
      <c r="F372" s="5" t="s">
        <v>16</v>
      </c>
      <c r="G372" s="6" t="s">
        <v>9</v>
      </c>
      <c r="H372" s="5" t="s">
        <v>73</v>
      </c>
      <c r="I372" s="5">
        <v>1</v>
      </c>
      <c r="J372" s="5">
        <v>577</v>
      </c>
      <c r="K372" t="str">
        <f t="shared" si="5"/>
        <v>2</v>
      </c>
    </row>
    <row r="373" spans="1:11" x14ac:dyDescent="0.25">
      <c r="A373" s="5">
        <v>2</v>
      </c>
      <c r="B373" s="5" t="s">
        <v>51</v>
      </c>
      <c r="C373" s="5">
        <v>211</v>
      </c>
      <c r="D373" s="5" t="s">
        <v>72</v>
      </c>
      <c r="E373" s="5">
        <v>99</v>
      </c>
      <c r="F373" s="5" t="s">
        <v>16</v>
      </c>
      <c r="G373" s="6" t="s">
        <v>9</v>
      </c>
      <c r="H373" s="5" t="s">
        <v>73</v>
      </c>
      <c r="I373" s="5">
        <v>4</v>
      </c>
      <c r="J373" s="5">
        <v>1</v>
      </c>
      <c r="K373" t="str">
        <f t="shared" si="5"/>
        <v>2</v>
      </c>
    </row>
    <row r="374" spans="1:11" x14ac:dyDescent="0.25">
      <c r="A374" s="5">
        <v>2</v>
      </c>
      <c r="B374" s="5" t="s">
        <v>51</v>
      </c>
      <c r="C374" s="5">
        <v>302</v>
      </c>
      <c r="D374" s="5" t="s">
        <v>32</v>
      </c>
      <c r="E374" s="5">
        <v>0</v>
      </c>
      <c r="F374" s="5" t="s">
        <v>5</v>
      </c>
      <c r="G374" s="6" t="s">
        <v>9</v>
      </c>
      <c r="H374" s="5"/>
      <c r="I374" s="5"/>
      <c r="J374" s="5">
        <v>11146</v>
      </c>
      <c r="K374" t="str">
        <f t="shared" si="5"/>
        <v>3</v>
      </c>
    </row>
    <row r="375" spans="1:11" x14ac:dyDescent="0.25">
      <c r="A375" s="5">
        <v>2</v>
      </c>
      <c r="B375" s="5" t="s">
        <v>51</v>
      </c>
      <c r="C375" s="5">
        <v>302</v>
      </c>
      <c r="D375" s="5" t="s">
        <v>32</v>
      </c>
      <c r="E375" s="5">
        <v>0</v>
      </c>
      <c r="F375" s="5" t="s">
        <v>5</v>
      </c>
      <c r="G375" s="6" t="s">
        <v>6</v>
      </c>
      <c r="H375" s="5"/>
      <c r="I375" s="5"/>
      <c r="J375" s="5">
        <v>16650</v>
      </c>
      <c r="K375" t="str">
        <f t="shared" si="5"/>
        <v>3</v>
      </c>
    </row>
    <row r="376" spans="1:11" x14ac:dyDescent="0.25">
      <c r="A376" s="5">
        <v>2</v>
      </c>
      <c r="B376" s="5" t="s">
        <v>51</v>
      </c>
      <c r="C376" s="5">
        <v>303</v>
      </c>
      <c r="D376" s="5" t="s">
        <v>47</v>
      </c>
      <c r="E376" s="5">
        <v>0</v>
      </c>
      <c r="F376" s="5" t="s">
        <v>5</v>
      </c>
      <c r="G376" s="6" t="s">
        <v>9</v>
      </c>
      <c r="H376" s="5"/>
      <c r="I376" s="5"/>
      <c r="J376" s="5">
        <v>5333</v>
      </c>
      <c r="K376" t="str">
        <f t="shared" si="5"/>
        <v>3</v>
      </c>
    </row>
    <row r="377" spans="1:11" x14ac:dyDescent="0.25">
      <c r="A377" s="5">
        <v>2</v>
      </c>
      <c r="B377" s="5" t="s">
        <v>51</v>
      </c>
      <c r="C377" s="5">
        <v>303</v>
      </c>
      <c r="D377" s="5" t="s">
        <v>47</v>
      </c>
      <c r="E377" s="5">
        <v>0</v>
      </c>
      <c r="F377" s="5" t="s">
        <v>5</v>
      </c>
      <c r="G377" s="6" t="s">
        <v>6</v>
      </c>
      <c r="H377" s="5"/>
      <c r="I377" s="5"/>
      <c r="J377" s="5">
        <v>4290</v>
      </c>
      <c r="K377" t="str">
        <f t="shared" si="5"/>
        <v>3</v>
      </c>
    </row>
    <row r="378" spans="1:11" x14ac:dyDescent="0.25">
      <c r="A378" s="5">
        <v>2</v>
      </c>
      <c r="B378" s="5" t="s">
        <v>51</v>
      </c>
      <c r="C378" s="5">
        <v>304</v>
      </c>
      <c r="D378" s="5" t="s">
        <v>33</v>
      </c>
      <c r="E378" s="5">
        <v>0</v>
      </c>
      <c r="F378" s="5" t="s">
        <v>5</v>
      </c>
      <c r="G378" s="6" t="s">
        <v>9</v>
      </c>
      <c r="H378" s="5"/>
      <c r="I378" s="5"/>
      <c r="J378" s="5">
        <v>16595461</v>
      </c>
      <c r="K378" t="str">
        <f t="shared" si="5"/>
        <v>3</v>
      </c>
    </row>
    <row r="379" spans="1:11" x14ac:dyDescent="0.25">
      <c r="A379" s="5">
        <v>2</v>
      </c>
      <c r="B379" s="5" t="s">
        <v>51</v>
      </c>
      <c r="C379" s="5">
        <v>304</v>
      </c>
      <c r="D379" s="5" t="s">
        <v>33</v>
      </c>
      <c r="E379" s="5">
        <v>0</v>
      </c>
      <c r="F379" s="5" t="s">
        <v>5</v>
      </c>
      <c r="G379" s="6" t="s">
        <v>6</v>
      </c>
      <c r="H379" s="5"/>
      <c r="I379" s="5"/>
      <c r="J379" s="5">
        <v>12</v>
      </c>
      <c r="K379" t="str">
        <f t="shared" si="5"/>
        <v>3</v>
      </c>
    </row>
    <row r="380" spans="1:11" x14ac:dyDescent="0.25">
      <c r="A380" s="5">
        <v>2</v>
      </c>
      <c r="B380" s="5" t="s">
        <v>51</v>
      </c>
      <c r="C380" s="5">
        <v>304</v>
      </c>
      <c r="D380" s="5" t="s">
        <v>33</v>
      </c>
      <c r="E380" s="5">
        <v>1</v>
      </c>
      <c r="F380" s="5" t="s">
        <v>18</v>
      </c>
      <c r="G380" s="6" t="s">
        <v>9</v>
      </c>
      <c r="H380" s="5"/>
      <c r="I380" s="5"/>
      <c r="J380" s="5">
        <v>8006</v>
      </c>
      <c r="K380" t="str">
        <f t="shared" si="5"/>
        <v>3</v>
      </c>
    </row>
    <row r="381" spans="1:11" x14ac:dyDescent="0.25">
      <c r="A381" s="5">
        <v>2</v>
      </c>
      <c r="B381" s="5" t="s">
        <v>51</v>
      </c>
      <c r="C381" s="5">
        <v>304</v>
      </c>
      <c r="D381" s="5" t="s">
        <v>33</v>
      </c>
      <c r="E381" s="5">
        <v>2</v>
      </c>
      <c r="F381" s="5" t="s">
        <v>8</v>
      </c>
      <c r="G381" s="6" t="s">
        <v>9</v>
      </c>
      <c r="H381" s="5"/>
      <c r="I381" s="5"/>
      <c r="J381" s="5">
        <v>273</v>
      </c>
      <c r="K381" t="str">
        <f t="shared" si="5"/>
        <v>3</v>
      </c>
    </row>
    <row r="382" spans="1:11" x14ac:dyDescent="0.25">
      <c r="A382" s="5">
        <v>2</v>
      </c>
      <c r="B382" s="5" t="s">
        <v>51</v>
      </c>
      <c r="C382" s="5">
        <v>304</v>
      </c>
      <c r="D382" s="5" t="s">
        <v>33</v>
      </c>
      <c r="E382" s="5">
        <v>3</v>
      </c>
      <c r="F382" s="5" t="s">
        <v>10</v>
      </c>
      <c r="G382" s="6" t="s">
        <v>9</v>
      </c>
      <c r="H382" s="5"/>
      <c r="I382" s="5"/>
      <c r="J382" s="5">
        <v>889</v>
      </c>
      <c r="K382" t="str">
        <f t="shared" si="5"/>
        <v>3</v>
      </c>
    </row>
    <row r="383" spans="1:11" x14ac:dyDescent="0.25">
      <c r="A383" s="5">
        <v>2</v>
      </c>
      <c r="B383" s="5" t="s">
        <v>51</v>
      </c>
      <c r="C383" s="5">
        <v>304</v>
      </c>
      <c r="D383" s="5" t="s">
        <v>33</v>
      </c>
      <c r="E383" s="5">
        <v>4</v>
      </c>
      <c r="F383" s="5" t="s">
        <v>11</v>
      </c>
      <c r="G383" s="6" t="s">
        <v>9</v>
      </c>
      <c r="H383" s="5"/>
      <c r="I383" s="5"/>
      <c r="J383" s="5">
        <v>710</v>
      </c>
      <c r="K383" t="str">
        <f t="shared" si="5"/>
        <v>3</v>
      </c>
    </row>
    <row r="384" spans="1:11" x14ac:dyDescent="0.25">
      <c r="A384" s="5">
        <v>2</v>
      </c>
      <c r="B384" s="5" t="s">
        <v>51</v>
      </c>
      <c r="C384" s="5">
        <v>304</v>
      </c>
      <c r="D384" s="5" t="s">
        <v>33</v>
      </c>
      <c r="E384" s="5">
        <v>5</v>
      </c>
      <c r="F384" s="5" t="s">
        <v>12</v>
      </c>
      <c r="G384" s="6" t="s">
        <v>9</v>
      </c>
      <c r="H384" s="5"/>
      <c r="I384" s="5"/>
      <c r="J384" s="5">
        <v>23728</v>
      </c>
      <c r="K384" t="str">
        <f t="shared" si="5"/>
        <v>3</v>
      </c>
    </row>
    <row r="385" spans="1:11" x14ac:dyDescent="0.25">
      <c r="A385" s="5">
        <v>2</v>
      </c>
      <c r="B385" s="5" t="s">
        <v>51</v>
      </c>
      <c r="C385" s="5">
        <v>304</v>
      </c>
      <c r="D385" s="5" t="s">
        <v>33</v>
      </c>
      <c r="E385" s="5">
        <v>6</v>
      </c>
      <c r="F385" s="5" t="s">
        <v>13</v>
      </c>
      <c r="G385" s="6" t="s">
        <v>9</v>
      </c>
      <c r="H385" s="5"/>
      <c r="I385" s="5"/>
      <c r="J385" s="5">
        <v>8</v>
      </c>
      <c r="K385" t="str">
        <f t="shared" si="5"/>
        <v>3</v>
      </c>
    </row>
    <row r="386" spans="1:11" x14ac:dyDescent="0.25">
      <c r="A386" s="5">
        <v>2</v>
      </c>
      <c r="B386" s="5" t="s">
        <v>51</v>
      </c>
      <c r="C386" s="5">
        <v>304</v>
      </c>
      <c r="D386" s="5" t="s">
        <v>33</v>
      </c>
      <c r="E386" s="5">
        <v>7</v>
      </c>
      <c r="F386" s="5" t="s">
        <v>14</v>
      </c>
      <c r="G386" s="6" t="s">
        <v>9</v>
      </c>
      <c r="H386" s="5"/>
      <c r="I386" s="5"/>
      <c r="J386" s="5">
        <v>329</v>
      </c>
      <c r="K386" t="str">
        <f t="shared" ref="K386:K403" si="6">IF(LEN(C386)=4,LEFT(C386,2),LEFT(C386,1))</f>
        <v>3</v>
      </c>
    </row>
    <row r="387" spans="1:11" x14ac:dyDescent="0.25">
      <c r="A387" s="5">
        <v>2</v>
      </c>
      <c r="B387" s="5" t="s">
        <v>51</v>
      </c>
      <c r="C387" s="5">
        <v>304</v>
      </c>
      <c r="D387" s="5" t="s">
        <v>33</v>
      </c>
      <c r="E387" s="5">
        <v>8</v>
      </c>
      <c r="F387" s="5" t="s">
        <v>46</v>
      </c>
      <c r="G387" s="6" t="s">
        <v>9</v>
      </c>
      <c r="H387" s="5"/>
      <c r="I387" s="5"/>
      <c r="J387" s="5">
        <v>2</v>
      </c>
      <c r="K387" t="str">
        <f t="shared" si="6"/>
        <v>3</v>
      </c>
    </row>
    <row r="388" spans="1:11" x14ac:dyDescent="0.25">
      <c r="A388" s="5">
        <v>2</v>
      </c>
      <c r="B388" s="5" t="s">
        <v>51</v>
      </c>
      <c r="C388" s="5">
        <v>304</v>
      </c>
      <c r="D388" s="5" t="s">
        <v>33</v>
      </c>
      <c r="E388" s="5">
        <v>9</v>
      </c>
      <c r="F388" s="5" t="s">
        <v>34</v>
      </c>
      <c r="G388" s="6" t="s">
        <v>9</v>
      </c>
      <c r="H388" s="5"/>
      <c r="I388" s="5"/>
      <c r="J388" s="5">
        <v>7903</v>
      </c>
      <c r="K388" t="str">
        <f t="shared" si="6"/>
        <v>3</v>
      </c>
    </row>
    <row r="389" spans="1:11" x14ac:dyDescent="0.25">
      <c r="A389" s="5">
        <v>2</v>
      </c>
      <c r="B389" s="5" t="s">
        <v>51</v>
      </c>
      <c r="C389" s="5">
        <v>304</v>
      </c>
      <c r="D389" s="5" t="s">
        <v>33</v>
      </c>
      <c r="E389" s="5">
        <v>10</v>
      </c>
      <c r="F389" s="5" t="s">
        <v>41</v>
      </c>
      <c r="G389" s="6" t="s">
        <v>9</v>
      </c>
      <c r="H389" s="5"/>
      <c r="I389" s="5"/>
      <c r="J389" s="5">
        <v>247</v>
      </c>
      <c r="K389" t="str">
        <f t="shared" si="6"/>
        <v>3</v>
      </c>
    </row>
    <row r="390" spans="1:11" x14ac:dyDescent="0.25">
      <c r="A390" s="5">
        <v>2</v>
      </c>
      <c r="B390" s="5" t="s">
        <v>51</v>
      </c>
      <c r="C390" s="5">
        <v>304</v>
      </c>
      <c r="D390" s="5" t="s">
        <v>33</v>
      </c>
      <c r="E390" s="5">
        <v>12</v>
      </c>
      <c r="F390" s="5" t="s">
        <v>53</v>
      </c>
      <c r="G390" s="6" t="s">
        <v>9</v>
      </c>
      <c r="H390" s="5"/>
      <c r="I390" s="5"/>
      <c r="J390" s="5">
        <v>97</v>
      </c>
      <c r="K390" t="str">
        <f t="shared" si="6"/>
        <v>3</v>
      </c>
    </row>
    <row r="391" spans="1:11" x14ac:dyDescent="0.25">
      <c r="A391" s="5">
        <v>2</v>
      </c>
      <c r="B391" s="5" t="s">
        <v>51</v>
      </c>
      <c r="C391" s="5">
        <v>304</v>
      </c>
      <c r="D391" s="5" t="s">
        <v>33</v>
      </c>
      <c r="E391" s="5">
        <v>22</v>
      </c>
      <c r="F391" s="5" t="s">
        <v>15</v>
      </c>
      <c r="G391" s="6" t="s">
        <v>9</v>
      </c>
      <c r="H391" s="5"/>
      <c r="I391" s="5"/>
      <c r="J391" s="5">
        <v>36</v>
      </c>
      <c r="K391" t="str">
        <f t="shared" si="6"/>
        <v>3</v>
      </c>
    </row>
    <row r="392" spans="1:11" x14ac:dyDescent="0.25">
      <c r="A392" s="5">
        <v>2</v>
      </c>
      <c r="B392" s="5" t="s">
        <v>51</v>
      </c>
      <c r="C392" s="5">
        <v>304</v>
      </c>
      <c r="D392" s="5" t="s">
        <v>33</v>
      </c>
      <c r="E392" s="5">
        <v>98</v>
      </c>
      <c r="F392" s="5" t="s">
        <v>43</v>
      </c>
      <c r="G392" s="6" t="s">
        <v>9</v>
      </c>
      <c r="H392" s="5"/>
      <c r="I392" s="5"/>
      <c r="J392" s="5">
        <v>36</v>
      </c>
      <c r="K392" t="str">
        <f t="shared" si="6"/>
        <v>3</v>
      </c>
    </row>
    <row r="393" spans="1:11" x14ac:dyDescent="0.25">
      <c r="A393" s="5">
        <v>2</v>
      </c>
      <c r="B393" s="5" t="s">
        <v>51</v>
      </c>
      <c r="C393" s="5">
        <v>305</v>
      </c>
      <c r="D393" s="5" t="s">
        <v>74</v>
      </c>
      <c r="E393" s="5">
        <v>0</v>
      </c>
      <c r="F393" s="5" t="s">
        <v>5</v>
      </c>
      <c r="G393" s="6" t="s">
        <v>9</v>
      </c>
      <c r="H393" s="5"/>
      <c r="I393" s="5"/>
      <c r="J393" s="5">
        <v>2169079</v>
      </c>
      <c r="K393" t="str">
        <f t="shared" si="6"/>
        <v>3</v>
      </c>
    </row>
    <row r="394" spans="1:11" x14ac:dyDescent="0.25">
      <c r="A394" s="5">
        <v>2</v>
      </c>
      <c r="B394" s="5" t="s">
        <v>51</v>
      </c>
      <c r="C394" s="5">
        <v>306</v>
      </c>
      <c r="D394" s="5" t="s">
        <v>75</v>
      </c>
      <c r="E394" s="5">
        <v>0</v>
      </c>
      <c r="F394" s="5" t="s">
        <v>5</v>
      </c>
      <c r="G394" s="6" t="s">
        <v>9</v>
      </c>
      <c r="H394" s="5"/>
      <c r="I394" s="5"/>
      <c r="J394" s="5">
        <v>81727</v>
      </c>
      <c r="K394" t="str">
        <f t="shared" si="6"/>
        <v>3</v>
      </c>
    </row>
    <row r="395" spans="1:11" x14ac:dyDescent="0.25">
      <c r="A395" s="5">
        <v>2</v>
      </c>
      <c r="B395" s="5" t="s">
        <v>51</v>
      </c>
      <c r="C395" s="5">
        <v>401</v>
      </c>
      <c r="D395" s="5" t="s">
        <v>48</v>
      </c>
      <c r="E395" s="5">
        <v>0</v>
      </c>
      <c r="F395" s="5" t="s">
        <v>5</v>
      </c>
      <c r="G395" s="6" t="s">
        <v>6</v>
      </c>
      <c r="H395" s="5"/>
      <c r="I395" s="5"/>
      <c r="J395" s="5">
        <v>61</v>
      </c>
      <c r="K395" t="str">
        <f t="shared" si="6"/>
        <v>4</v>
      </c>
    </row>
    <row r="396" spans="1:11" x14ac:dyDescent="0.25">
      <c r="A396" s="5">
        <v>2</v>
      </c>
      <c r="B396" s="5" t="s">
        <v>51</v>
      </c>
      <c r="C396" s="5">
        <v>410</v>
      </c>
      <c r="D396" s="5" t="s">
        <v>35</v>
      </c>
      <c r="E396" s="5">
        <v>0</v>
      </c>
      <c r="F396" s="5" t="s">
        <v>5</v>
      </c>
      <c r="G396" s="6" t="s">
        <v>6</v>
      </c>
      <c r="H396" s="5"/>
      <c r="I396" s="5"/>
      <c r="J396" s="5">
        <v>291635</v>
      </c>
      <c r="K396" t="str">
        <f t="shared" si="6"/>
        <v>4</v>
      </c>
    </row>
    <row r="397" spans="1:11" x14ac:dyDescent="0.25">
      <c r="A397" s="5">
        <v>2</v>
      </c>
      <c r="B397" s="5" t="s">
        <v>51</v>
      </c>
      <c r="C397" s="5">
        <v>601</v>
      </c>
      <c r="D397" s="5" t="s">
        <v>76</v>
      </c>
      <c r="E397" s="5">
        <v>0</v>
      </c>
      <c r="F397" s="5" t="s">
        <v>5</v>
      </c>
      <c r="G397" s="6" t="s">
        <v>9</v>
      </c>
      <c r="H397" s="5"/>
      <c r="I397" s="5"/>
      <c r="J397" s="5">
        <v>876</v>
      </c>
      <c r="K397" t="str">
        <f t="shared" si="6"/>
        <v>6</v>
      </c>
    </row>
    <row r="398" spans="1:11" x14ac:dyDescent="0.25">
      <c r="A398" s="5">
        <v>2</v>
      </c>
      <c r="B398" s="5" t="s">
        <v>51</v>
      </c>
      <c r="C398" s="5">
        <v>602</v>
      </c>
      <c r="D398" s="5" t="s">
        <v>36</v>
      </c>
      <c r="E398" s="5">
        <v>0</v>
      </c>
      <c r="F398" s="5" t="s">
        <v>5</v>
      </c>
      <c r="G398" s="6" t="s">
        <v>9</v>
      </c>
      <c r="H398" s="5"/>
      <c r="I398" s="5"/>
      <c r="J398" s="5">
        <v>1243</v>
      </c>
      <c r="K398" t="str">
        <f t="shared" si="6"/>
        <v>6</v>
      </c>
    </row>
    <row r="399" spans="1:11" x14ac:dyDescent="0.25">
      <c r="A399" s="5">
        <v>2</v>
      </c>
      <c r="B399" s="5" t="s">
        <v>51</v>
      </c>
      <c r="C399" s="5">
        <v>603</v>
      </c>
      <c r="D399" s="5" t="s">
        <v>77</v>
      </c>
      <c r="E399" s="5">
        <v>0</v>
      </c>
      <c r="F399" s="5" t="s">
        <v>5</v>
      </c>
      <c r="G399" s="6" t="s">
        <v>9</v>
      </c>
      <c r="H399" s="5"/>
      <c r="I399" s="5"/>
      <c r="J399" s="5">
        <v>192906</v>
      </c>
      <c r="K399" t="str">
        <f t="shared" si="6"/>
        <v>6</v>
      </c>
    </row>
    <row r="400" spans="1:11" x14ac:dyDescent="0.25">
      <c r="A400" s="5">
        <v>2</v>
      </c>
      <c r="B400" s="5" t="s">
        <v>51</v>
      </c>
      <c r="C400" s="5">
        <v>603</v>
      </c>
      <c r="D400" s="5" t="s">
        <v>77</v>
      </c>
      <c r="E400" s="5">
        <v>5</v>
      </c>
      <c r="F400" s="5" t="s">
        <v>12</v>
      </c>
      <c r="G400" s="6" t="s">
        <v>9</v>
      </c>
      <c r="H400" s="5"/>
      <c r="I400" s="5"/>
      <c r="J400" s="5">
        <v>1775</v>
      </c>
      <c r="K400" t="str">
        <f t="shared" si="6"/>
        <v>6</v>
      </c>
    </row>
    <row r="401" spans="1:11" x14ac:dyDescent="0.25">
      <c r="A401" s="5">
        <v>2</v>
      </c>
      <c r="B401" s="5" t="s">
        <v>51</v>
      </c>
      <c r="C401" s="5">
        <v>604</v>
      </c>
      <c r="D401" s="5" t="s">
        <v>78</v>
      </c>
      <c r="E401" s="5">
        <v>0</v>
      </c>
      <c r="F401" s="5" t="s">
        <v>5</v>
      </c>
      <c r="G401" s="6" t="s">
        <v>9</v>
      </c>
      <c r="H401" s="5"/>
      <c r="I401" s="5"/>
      <c r="J401" s="5">
        <v>20</v>
      </c>
      <c r="K401" t="str">
        <f t="shared" si="6"/>
        <v>6</v>
      </c>
    </row>
    <row r="402" spans="1:11" x14ac:dyDescent="0.25">
      <c r="A402" s="5">
        <v>2</v>
      </c>
      <c r="B402" s="5" t="s">
        <v>51</v>
      </c>
      <c r="C402" s="5">
        <v>701</v>
      </c>
      <c r="D402" s="5" t="s">
        <v>79</v>
      </c>
      <c r="E402" s="5">
        <v>0</v>
      </c>
      <c r="F402" s="5" t="s">
        <v>5</v>
      </c>
      <c r="G402" s="6" t="s">
        <v>9</v>
      </c>
      <c r="H402" s="5"/>
      <c r="I402" s="5"/>
      <c r="J402" s="5">
        <v>304985</v>
      </c>
      <c r="K402" t="str">
        <f t="shared" si="6"/>
        <v>7</v>
      </c>
    </row>
    <row r="403" spans="1:11" x14ac:dyDescent="0.25">
      <c r="A403" s="5">
        <v>2</v>
      </c>
      <c r="B403" s="5" t="s">
        <v>51</v>
      </c>
      <c r="C403" s="5">
        <v>9103</v>
      </c>
      <c r="D403" s="5" t="s">
        <v>80</v>
      </c>
      <c r="E403" s="5">
        <v>0</v>
      </c>
      <c r="F403" s="5" t="s">
        <v>5</v>
      </c>
      <c r="G403" s="6" t="s">
        <v>9</v>
      </c>
      <c r="H403" s="5"/>
      <c r="I403" s="5"/>
      <c r="J403" s="5">
        <v>33</v>
      </c>
      <c r="K403" t="str">
        <f t="shared" si="6"/>
        <v>91</v>
      </c>
    </row>
    <row r="404" spans="1:11" x14ac:dyDescent="0.25">
      <c r="A404" s="5">
        <v>2</v>
      </c>
      <c r="B404" s="5" t="s">
        <v>51</v>
      </c>
      <c r="C404" s="5">
        <v>9730</v>
      </c>
      <c r="D404" s="5" t="s">
        <v>49</v>
      </c>
      <c r="E404" s="5">
        <v>0</v>
      </c>
      <c r="F404" s="5" t="s">
        <v>5</v>
      </c>
      <c r="G404" s="6" t="s">
        <v>9</v>
      </c>
      <c r="H404" s="5" t="s">
        <v>50</v>
      </c>
      <c r="I404" s="5">
        <v>1</v>
      </c>
      <c r="J404" s="5">
        <v>147617</v>
      </c>
      <c r="K404" t="str">
        <f>IF(LEN(C404)=4,LEFT(C404,2),LEFT(C404,1))</f>
        <v>97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23</v>
      </c>
      <c r="C1" s="20" t="s">
        <v>158</v>
      </c>
      <c r="D1" s="26"/>
      <c r="E1" s="26"/>
      <c r="F1" s="26"/>
      <c r="G1" s="26"/>
      <c r="H1" s="26"/>
      <c r="I1" s="26"/>
      <c r="J1" s="41" t="s">
        <v>159</v>
      </c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5496</v>
      </c>
      <c r="E4" s="15">
        <f>SUMIFS('2012Figures'!J:J,'2012Figures'!B:B,"BrokerToCy",'2012Figures'!G:G,"E1",'2012Figures'!E:E,$B$1)</f>
        <v>0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5496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86</v>
      </c>
      <c r="E10" s="24">
        <f t="shared" si="1"/>
        <v>0</v>
      </c>
      <c r="F10" s="24">
        <f t="shared" si="1"/>
        <v>0</v>
      </c>
      <c r="G10" s="24">
        <f t="shared" si="1"/>
        <v>86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206</v>
      </c>
      <c r="E14" s="24">
        <f t="shared" si="1"/>
        <v>0</v>
      </c>
      <c r="F14" s="24">
        <f t="shared" si="1"/>
        <v>0</v>
      </c>
      <c r="G14" s="24">
        <f t="shared" si="1"/>
        <v>206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5204</v>
      </c>
      <c r="E18" s="24">
        <f t="shared" si="1"/>
        <v>0</v>
      </c>
      <c r="F18" s="24">
        <f t="shared" si="1"/>
        <v>0</v>
      </c>
      <c r="G18" s="24">
        <f t="shared" si="1"/>
        <v>5204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5496</v>
      </c>
      <c r="E19" s="39">
        <f>SUM(E5:E18)</f>
        <v>0</v>
      </c>
      <c r="F19" s="39">
        <f t="shared" ref="F19:H19" si="3">SUM(F5:F18)</f>
        <v>0</v>
      </c>
      <c r="G19" s="39">
        <f t="shared" si="3"/>
        <v>5496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5496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5496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0</v>
      </c>
      <c r="E21" s="12">
        <f>SUMIFS('2012Figures'!J:J,'2012Figures'!B:B,"BrokerToCy",'2012Figures'!G:G,"E1",'2012Figures'!K:K,2,'2012Figures'!E:E,$B$1)</f>
        <v>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5496</v>
      </c>
      <c r="E29" s="39">
        <f>SUM(E20:E28)</f>
        <v>0</v>
      </c>
      <c r="F29" s="39">
        <f t="shared" ref="F29:H29" si="4">SUM(F20:F28)</f>
        <v>0</v>
      </c>
      <c r="G29" s="39">
        <f t="shared" si="4"/>
        <v>5496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30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30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9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9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21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21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0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0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30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30</v>
      </c>
      <c r="H42" s="39">
        <f t="shared" si="5"/>
        <v>0</v>
      </c>
      <c r="I42" s="37"/>
      <c r="J42" s="38"/>
    </row>
    <row r="43" spans="1:10" x14ac:dyDescent="0.25">
      <c r="A43" s="42">
        <v>103</v>
      </c>
      <c r="B43" s="42" t="s">
        <v>55</v>
      </c>
      <c r="C43" s="43" t="s">
        <v>88</v>
      </c>
      <c r="D43" s="44">
        <f>SUMIFS('2012Figures'!J:J,'2012Figures'!C:C,A43,'2012Figures'!E:E,$B$1)</f>
        <v>732</v>
      </c>
      <c r="E43" s="44">
        <f>SUMIFS('2012Figures'!J:J,'2012Figures'!C:C,A43,'2012Figures'!B:B,"BrokerToCy",'2012Figures'!G:G,"E1",'2012Figures'!E:E,$B$1)</f>
        <v>0</v>
      </c>
      <c r="F43" s="44">
        <f>SUMIFS('2012Figures'!J:J,'2012Figures'!C:C,A43,'2012Figures'!B:B,"BrokerToCy",'2012Figures'!G:G,"P1",'2012Figures'!E:E,$B$1)</f>
        <v>0</v>
      </c>
      <c r="G43" s="44">
        <f>SUMIFS('2012Figures'!J:J,'2012Figures'!C:C,A43,'2012Figures'!B:B,"CyToBroker",'2012Figures'!G:G,"E1",'2012Figures'!E:E,$B$1)</f>
        <v>732</v>
      </c>
      <c r="H43" s="44">
        <f>SUMIFS('2012Figures'!J:J,'2012Figures'!C:C,A43,'2012Figures'!B:B,"CyToBroker",'2012Figures'!G:G,"P1",'2012Figures'!E:E,$B$1)</f>
        <v>0</v>
      </c>
      <c r="I43" s="42"/>
      <c r="J43" s="43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732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732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732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732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0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0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0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0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0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0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4734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4734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77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77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185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185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4472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4472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4734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4734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0</v>
      </c>
      <c r="E242" s="15">
        <f>SUMIFS('2012Figures'!J:J,'2012Figures'!C:C,A242,'2012Figures'!B:B,"BrokerToCy",'2012Figures'!G:G,"E1",'2012Figures'!E:E,$B$1)</f>
        <v>0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0</v>
      </c>
      <c r="E248" s="39">
        <f>SUM(E243:E247)</f>
        <v>0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0</v>
      </c>
      <c r="E264" s="39">
        <f>SUM(E258:E263)</f>
        <v>0</v>
      </c>
      <c r="F264" s="39">
        <f>SUM(F258:F263)</f>
        <v>0</v>
      </c>
      <c r="G264" s="39">
        <f>SUM(G258:G263)</f>
        <v>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0</v>
      </c>
      <c r="E313" s="39">
        <f>SUM(E309:E312)</f>
        <v>0</v>
      </c>
      <c r="F313" s="39">
        <f>SUM(F309:F312)</f>
        <v>0</v>
      </c>
      <c r="G313" s="39">
        <f>SUM(G309:G312)</f>
        <v>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98</v>
      </c>
      <c r="C1" s="20" t="s">
        <v>43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3035</v>
      </c>
      <c r="E4" s="15">
        <f>SUMIFS('2012Figures'!J:J,'2012Figures'!B:B,"BrokerToCy",'2012Figures'!G:G,"E1",'2012Figures'!E:E,$B$1)</f>
        <v>20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3015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1049</v>
      </c>
      <c r="E14" s="24">
        <f t="shared" si="1"/>
        <v>20</v>
      </c>
      <c r="F14" s="24">
        <f t="shared" si="1"/>
        <v>0</v>
      </c>
      <c r="G14" s="24">
        <f t="shared" si="1"/>
        <v>1029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1986</v>
      </c>
      <c r="E18" s="24">
        <f t="shared" si="1"/>
        <v>0</v>
      </c>
      <c r="F18" s="24">
        <f t="shared" si="1"/>
        <v>0</v>
      </c>
      <c r="G18" s="24">
        <f t="shared" si="1"/>
        <v>1986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3035</v>
      </c>
      <c r="E19" s="39">
        <f>SUM(E5:E18)</f>
        <v>20</v>
      </c>
      <c r="F19" s="39">
        <f t="shared" ref="F19:H19" si="3">SUM(F5:F18)</f>
        <v>0</v>
      </c>
      <c r="G19" s="39">
        <f t="shared" si="3"/>
        <v>3015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1947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1947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1052</v>
      </c>
      <c r="E21" s="12">
        <f>SUMIFS('2012Figures'!J:J,'2012Figures'!B:B,"BrokerToCy",'2012Figures'!G:G,"E1",'2012Figures'!K:K,2,'2012Figures'!E:E,$B$1)</f>
        <v>20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1032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36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36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3035</v>
      </c>
      <c r="E29" s="39">
        <f>SUM(E20:E28)</f>
        <v>20</v>
      </c>
      <c r="F29" s="39">
        <f t="shared" ref="F29:H29" si="4">SUM(F20:F28)</f>
        <v>0</v>
      </c>
      <c r="G29" s="39">
        <f t="shared" si="4"/>
        <v>3015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769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769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2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2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767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767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769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769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4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4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4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4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4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4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48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48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48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48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48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48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1126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1126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1126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1126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1126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1126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12</v>
      </c>
      <c r="E234" s="15">
        <f>SUMIFS('2012Figures'!J:J,'2012Figures'!C:C,A234,'2012Figures'!B:B,"BrokerToCy",'2012Figures'!G:G,"E1",'2012Figures'!E:E,$B$1)</f>
        <v>12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12</v>
      </c>
      <c r="E239" s="12">
        <f>SUMIFS('2012Figures'!J:J,'2012Figures'!C:C,A239,'2012Figures'!H:H,B239,'2012Figures'!I:I,C239,'2012Figures'!B:B,"BrokerToCy",'2012Figures'!G:G,"E1",'2012Figures'!E:E,$B$1)</f>
        <v>12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12</v>
      </c>
      <c r="E241" s="39">
        <f>SUM(E235:E240)</f>
        <v>12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8</v>
      </c>
      <c r="E242" s="15">
        <f>SUMIFS('2012Figures'!J:J,'2012Figures'!C:C,A242,'2012Figures'!B:B,"BrokerToCy",'2012Figures'!G:G,"E1",'2012Figures'!E:E,$B$1)</f>
        <v>8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8</v>
      </c>
      <c r="E246" s="12">
        <f>SUMIFS('2012Figures'!J:J,'2012Figures'!C:C,A246,'2012Figures'!H:H,B246,'2012Figures'!I:I,C246,'2012Figures'!B:B,"BrokerToCy",'2012Figures'!G:G,"E1",'2012Figures'!E:E,$B$1)</f>
        <v>8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8</v>
      </c>
      <c r="E248" s="39">
        <f>SUM(E243:E247)</f>
        <v>8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157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157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157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157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157</v>
      </c>
      <c r="E256" s="39">
        <f>SUM(E250:E255)</f>
        <v>0</v>
      </c>
      <c r="F256" s="39">
        <f>SUM(F250:F255)</f>
        <v>0</v>
      </c>
      <c r="G256" s="39">
        <f>SUM(G250:G255)</f>
        <v>157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633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633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628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628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5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5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633</v>
      </c>
      <c r="E264" s="39">
        <f>SUM(E258:E263)</f>
        <v>0</v>
      </c>
      <c r="F264" s="39">
        <f>SUM(F258:F263)</f>
        <v>0</v>
      </c>
      <c r="G264" s="39">
        <f>SUM(G258:G263)</f>
        <v>633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242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242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242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242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242</v>
      </c>
      <c r="E272" s="39">
        <f>SUM(E266:E271)</f>
        <v>0</v>
      </c>
      <c r="F272" s="39">
        <f>SUM(F266:F271)</f>
        <v>0</v>
      </c>
      <c r="G272" s="39">
        <f>SUM(G266:G271)</f>
        <v>242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36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36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36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36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36</v>
      </c>
      <c r="E313" s="39">
        <f>SUM(E309:E312)</f>
        <v>0</v>
      </c>
      <c r="F313" s="39">
        <f>SUM(F309:F312)</f>
        <v>0</v>
      </c>
      <c r="G313" s="39">
        <f>SUM(G309:G312)</f>
        <v>36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99</v>
      </c>
      <c r="C1" s="20" t="s">
        <v>16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538515</v>
      </c>
      <c r="E4" s="15">
        <f>SUMIFS('2012Figures'!J:J,'2012Figures'!B:B,"BrokerToCy",'2012Figures'!G:G,"E1",'2012Figures'!E:E,$B$1)</f>
        <v>4474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534041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152578</v>
      </c>
      <c r="E5" s="24">
        <f t="shared" ref="E5:H18" si="1">SUMIFS(E$31:E$369,$J$31:$J$369,$J5)</f>
        <v>5</v>
      </c>
      <c r="F5" s="24">
        <f t="shared" si="1"/>
        <v>0</v>
      </c>
      <c r="G5" s="24">
        <f t="shared" si="1"/>
        <v>152573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3855</v>
      </c>
      <c r="E8" s="24">
        <f t="shared" si="1"/>
        <v>21</v>
      </c>
      <c r="F8" s="24">
        <f t="shared" si="1"/>
        <v>0</v>
      </c>
      <c r="G8" s="24">
        <f t="shared" si="1"/>
        <v>3834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299795</v>
      </c>
      <c r="E14" s="24">
        <f t="shared" si="1"/>
        <v>4446</v>
      </c>
      <c r="F14" s="24">
        <f t="shared" si="1"/>
        <v>0</v>
      </c>
      <c r="G14" s="24">
        <f t="shared" si="1"/>
        <v>295349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82287</v>
      </c>
      <c r="E18" s="24">
        <f t="shared" si="1"/>
        <v>2</v>
      </c>
      <c r="F18" s="24">
        <f t="shared" si="1"/>
        <v>0</v>
      </c>
      <c r="G18" s="24">
        <f t="shared" si="1"/>
        <v>82285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538515</v>
      </c>
      <c r="E19" s="39">
        <f>SUM(E5:E18)</f>
        <v>4474</v>
      </c>
      <c r="F19" s="39">
        <f t="shared" ref="F19:H19" si="3">SUM(F5:F18)</f>
        <v>0</v>
      </c>
      <c r="G19" s="39">
        <f t="shared" si="3"/>
        <v>534041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294415</v>
      </c>
      <c r="E20" s="12">
        <f>SUMIFS('2012Figures'!J:J,'2012Figures'!B:B,"BrokerToCy",'2012Figures'!G:G,"E1",'2012Figures'!K:K,1,'2012Figures'!E:E,$B$1)</f>
        <v>2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294413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244100</v>
      </c>
      <c r="E21" s="12">
        <f>SUMIFS('2012Figures'!J:J,'2012Figures'!B:B,"BrokerToCy",'2012Figures'!G:G,"E1",'2012Figures'!K:K,2,'2012Figures'!E:E,$B$1)</f>
        <v>4472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239628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538515</v>
      </c>
      <c r="E29" s="39">
        <f>SUM(E20:E28)</f>
        <v>4474</v>
      </c>
      <c r="F29" s="39">
        <f t="shared" ref="F29:H29" si="4">SUM(F20:F28)</f>
        <v>0</v>
      </c>
      <c r="G29" s="39">
        <f t="shared" si="4"/>
        <v>534041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18227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18227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9695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9695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8532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8532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18227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18227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53781</v>
      </c>
      <c r="E43" s="15">
        <f>SUMIFS('2012Figures'!J:J,'2012Figures'!C:C,A43,'2012Figures'!B:B,"BrokerToCy",'2012Figures'!G:G,"E1",'2012Figures'!E:E,$B$1)</f>
        <v>1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53780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1303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1303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27538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27538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24940</v>
      </c>
      <c r="E55" s="12">
        <f>SUMIFS('2012Figures'!J:J,'2012Figures'!C:C,A55,'2012Figures'!I:I,"",'2012Figures'!B:B,"BrokerToCy",'2012Figures'!G:G,"E1",'2012Figures'!E:E,$B$1)</f>
        <v>1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24939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53781</v>
      </c>
      <c r="E56" s="39">
        <f t="shared" ref="E56:H56" si="6">SUM(E44:E55)</f>
        <v>1</v>
      </c>
      <c r="F56" s="39">
        <f t="shared" si="6"/>
        <v>0</v>
      </c>
      <c r="G56" s="39">
        <f t="shared" si="6"/>
        <v>53780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161681</v>
      </c>
      <c r="E57" s="15">
        <f>SUMIFS('2012Figures'!J:J,'2012Figures'!C:C,A57,'2012Figures'!B:B,"BrokerToCy",'2012Figures'!G:G,"E1",'2012Figures'!E:E,$B$1)</f>
        <v>1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161680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37383</v>
      </c>
      <c r="E58" s="12">
        <f>SUMIFS('2012Figures'!J:J,'2012Figures'!C:C,A58,'2012Figures'!H:H,"",'2012Figures'!I:I,"",'2012Figures'!B:B,"BrokerToCy",'2012Figures'!G:G,"E1",'2012Figures'!E:E,$B$1)</f>
        <v>1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37382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122726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122726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792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792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116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116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394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394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270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270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161681</v>
      </c>
      <c r="E126" s="39">
        <f>SUM(E58:E125)</f>
        <v>1</v>
      </c>
      <c r="F126" s="39">
        <f t="shared" ref="F126:H126" si="7">SUM(F58:F125)</f>
        <v>0</v>
      </c>
      <c r="G126" s="39">
        <f t="shared" si="7"/>
        <v>161680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24435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24435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24223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24223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212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212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24435</v>
      </c>
      <c r="E132" s="39">
        <f>SUM(E128:E131)</f>
        <v>0</v>
      </c>
      <c r="F132" s="39">
        <f>SUM(F128:F131)</f>
        <v>0</v>
      </c>
      <c r="G132" s="39">
        <f>SUM(G128:G131)</f>
        <v>24435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35829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35829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2744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2744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22369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22369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10716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10716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35829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35829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462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462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462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462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462</v>
      </c>
      <c r="E188" s="39">
        <f>SUM(E179:E187)</f>
        <v>0</v>
      </c>
      <c r="F188" s="39">
        <f>SUM(F179:F187)</f>
        <v>0</v>
      </c>
      <c r="G188" s="39">
        <f>SUM(G179:G187)</f>
        <v>462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3340</v>
      </c>
      <c r="E234" s="15">
        <f>SUMIFS('2012Figures'!J:J,'2012Figures'!C:C,A234,'2012Figures'!B:B,"BrokerToCy",'2012Figures'!G:G,"E1",'2012Figures'!E:E,$B$1)</f>
        <v>3340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21</v>
      </c>
      <c r="E236" s="12">
        <f>SUMIFS('2012Figures'!J:J,'2012Figures'!C:C,A236,'2012Figures'!H:H,B236,'2012Figures'!I:I,C236,'2012Figures'!B:B,"BrokerToCy",'2012Figures'!G:G,"E1",'2012Figures'!E:E,$B$1)</f>
        <v>21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3319</v>
      </c>
      <c r="E239" s="12">
        <f>SUMIFS('2012Figures'!J:J,'2012Figures'!C:C,A239,'2012Figures'!H:H,B239,'2012Figures'!I:I,C239,'2012Figures'!B:B,"BrokerToCy",'2012Figures'!G:G,"E1",'2012Figures'!E:E,$B$1)</f>
        <v>3319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3340</v>
      </c>
      <c r="E241" s="39">
        <f>SUM(E235:E240)</f>
        <v>3340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1132</v>
      </c>
      <c r="E242" s="15">
        <f>SUMIFS('2012Figures'!J:J,'2012Figures'!C:C,A242,'2012Figures'!B:B,"BrokerToCy",'2012Figures'!G:G,"E1",'2012Figures'!E:E,$B$1)</f>
        <v>1132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5</v>
      </c>
      <c r="E243" s="12">
        <f>SUMIFS('2012Figures'!J:J,'2012Figures'!C:C,A243,'2012Figures'!H:H,B243,'2012Figures'!I:I,C243,'2012Figures'!B:B,"BrokerToCy",'2012Figures'!G:G,"E1",'2012Figures'!E:E,$B$1)</f>
        <v>5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1127</v>
      </c>
      <c r="E246" s="12">
        <f>SUMIFS('2012Figures'!J:J,'2012Figures'!C:C,A246,'2012Figures'!H:H,B246,'2012Figures'!I:I,C246,'2012Figures'!B:B,"BrokerToCy",'2012Figures'!G:G,"E1",'2012Figures'!E:E,$B$1)</f>
        <v>1127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1132</v>
      </c>
      <c r="E248" s="39">
        <f>SUM(E243:E247)</f>
        <v>1132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99894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99894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1857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1857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98034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98034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3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3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99894</v>
      </c>
      <c r="E256" s="39">
        <f>SUM(E250:E255)</f>
        <v>0</v>
      </c>
      <c r="F256" s="39">
        <f>SUM(F250:F255)</f>
        <v>0</v>
      </c>
      <c r="G256" s="39">
        <f>SUM(G250:G255)</f>
        <v>99894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105433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105433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1494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1494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103925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103925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14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14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105433</v>
      </c>
      <c r="E264" s="39">
        <f>SUM(E258:E263)</f>
        <v>0</v>
      </c>
      <c r="F264" s="39">
        <f>SUM(F258:F263)</f>
        <v>0</v>
      </c>
      <c r="G264" s="39">
        <f>SUM(G258:G263)</f>
        <v>105433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4052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4052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37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37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4014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4014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1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1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4052</v>
      </c>
      <c r="E272" s="39">
        <f>SUM(E266:E271)</f>
        <v>0</v>
      </c>
      <c r="F272" s="39">
        <f>SUM(F266:F271)</f>
        <v>0</v>
      </c>
      <c r="G272" s="39">
        <f>SUM(G266:G271)</f>
        <v>4052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3442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3442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5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5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3417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3417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20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20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3442</v>
      </c>
      <c r="E278" s="39">
        <f>SUM(E274:E277)</f>
        <v>0</v>
      </c>
      <c r="F278" s="39">
        <f>SUM(F274:F277)</f>
        <v>0</v>
      </c>
      <c r="G278" s="39">
        <f>SUM(G274:G277)</f>
        <v>3442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26225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26225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445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445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25780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25780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26225</v>
      </c>
      <c r="E286" s="39">
        <f>SUM(E280:E285)</f>
        <v>0</v>
      </c>
      <c r="F286" s="39">
        <f>SUM(F280:F285)</f>
        <v>0</v>
      </c>
      <c r="G286" s="39">
        <f>SUM(G280:G285)</f>
        <v>26225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582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582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1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1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577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577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4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4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582</v>
      </c>
      <c r="E294" s="39">
        <f>SUM(E288:E293)</f>
        <v>0</v>
      </c>
      <c r="F294" s="39">
        <f>SUM(F288:F293)</f>
        <v>0</v>
      </c>
      <c r="G294" s="39">
        <f>SUM(G288:G293)</f>
        <v>582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0</v>
      </c>
      <c r="E313" s="39">
        <f>SUM(E309:E312)</f>
        <v>0</v>
      </c>
      <c r="F313" s="39">
        <f>SUM(F309:F312)</f>
        <v>0</v>
      </c>
      <c r="G313" s="39">
        <f>SUM(G309:G312)</f>
        <v>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8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26" t="s">
        <v>89</v>
      </c>
      <c r="E1" s="8" t="s">
        <v>86</v>
      </c>
      <c r="F1" s="8" t="s">
        <v>86</v>
      </c>
      <c r="G1" s="8" t="s">
        <v>87</v>
      </c>
      <c r="H1" s="8" t="s">
        <v>87</v>
      </c>
      <c r="J1" s="27" t="s">
        <v>91</v>
      </c>
    </row>
    <row r="2" spans="1:10" x14ac:dyDescent="0.25">
      <c r="A2" s="29" t="s">
        <v>90</v>
      </c>
      <c r="B2" s="9" t="s">
        <v>83</v>
      </c>
      <c r="C2" s="1" t="s">
        <v>84</v>
      </c>
      <c r="D2" s="8" t="s">
        <v>85</v>
      </c>
      <c r="E2" s="8" t="s">
        <v>9</v>
      </c>
      <c r="F2" s="8" t="s">
        <v>6</v>
      </c>
      <c r="G2" s="8" t="s">
        <v>9</v>
      </c>
      <c r="H2" s="8" t="s">
        <v>6</v>
      </c>
      <c r="I2" s="8"/>
      <c r="J2" s="27"/>
    </row>
    <row r="3" spans="1:10" x14ac:dyDescent="0.25">
      <c r="A3" s="19" t="s">
        <v>88</v>
      </c>
      <c r="B3" s="20" t="s">
        <v>88</v>
      </c>
      <c r="C3" s="14" t="s">
        <v>88</v>
      </c>
      <c r="D3" s="15">
        <f t="shared" ref="D3:D28" si="0">SUM(E3:H3)</f>
        <v>29828215</v>
      </c>
      <c r="E3" s="15">
        <f>SUMIFS('2012Figures'!J:J,'2012Figures'!B:B,"BrokerToCy",'2012Figures'!G:G,"E1")</f>
        <v>798109</v>
      </c>
      <c r="F3" s="15">
        <f>SUMIFS('2012Figures'!J:J,'2012Figures'!B:B,"BrokerToCy",'2012Figures'!G:G,"P1")</f>
        <v>259406</v>
      </c>
      <c r="G3" s="15">
        <f>SUMIFS('2012Figures'!J:J,'2012Figures'!B:B,"CyToBroker",'2012Figures'!G:G,"E1")</f>
        <v>28448529</v>
      </c>
      <c r="H3" s="15">
        <f>SUMIFS('2012Figures'!J:J,'2012Figures'!B:B,"CyToBroker",'2012Figures'!G:G,"P1")</f>
        <v>322171</v>
      </c>
      <c r="I3" s="19"/>
      <c r="J3" s="14" t="s">
        <v>88</v>
      </c>
    </row>
    <row r="4" spans="1:10" x14ac:dyDescent="0.25">
      <c r="A4" s="21" t="s">
        <v>88</v>
      </c>
      <c r="B4" s="22" t="s">
        <v>88</v>
      </c>
      <c r="C4" s="23" t="s">
        <v>88</v>
      </c>
      <c r="D4" s="15">
        <f>SUM(E4:H4)</f>
        <v>1309289</v>
      </c>
      <c r="E4" s="24">
        <f>SUMIFS(E$50:E$388,$J$50:$J$388,$J4)</f>
        <v>50</v>
      </c>
      <c r="F4" s="24">
        <f>SUMIFS(F$50:F$388,$J$50:$J$388,$J4)</f>
        <v>0</v>
      </c>
      <c r="G4" s="24">
        <f>SUMIFS(G$50:G$388,$J$50:$J$388,$J4)</f>
        <v>1309239</v>
      </c>
      <c r="H4" s="24">
        <f>SUMIFS(H$50:H$388,$J$50:$J$388,$J4)</f>
        <v>0</v>
      </c>
      <c r="I4" s="21"/>
      <c r="J4" s="14" t="s">
        <v>146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>SUMIFS(E$50:E$388,$J$50:$J$388,$J5)</f>
        <v>0</v>
      </c>
      <c r="F5" s="24">
        <f>SUMIFS(F$50:F$388,$J$50:$J$388,$J5)</f>
        <v>0</v>
      </c>
      <c r="G5" s="24">
        <f>SUMIFS(G$50:G$388,$J$50:$J$388,$J5)</f>
        <v>0</v>
      </c>
      <c r="H5" s="24">
        <f>SUMIFS(H$50:H$388,$J$50:$J$388,$J5)</f>
        <v>0</v>
      </c>
      <c r="I5" s="21"/>
      <c r="J5" s="14">
        <v>201501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>SUMIFS(E$50:E$388,$J$50:$J$388,$J6)</f>
        <v>0</v>
      </c>
      <c r="F6" s="24">
        <f>SUMIFS(F$50:F$388,$J$50:$J$388,$J6)</f>
        <v>0</v>
      </c>
      <c r="G6" s="24">
        <f>SUMIFS(G$50:G$388,$J$50:$J$388,$J6)</f>
        <v>0</v>
      </c>
      <c r="H6" s="24">
        <f>SUMIFS(H$50:H$388,$J$50:$J$388,$J6)</f>
        <v>0</v>
      </c>
      <c r="I6" s="21"/>
      <c r="J6" s="14">
        <v>201401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 t="shared" ref="D7:D17" si="1">SUM(E7:H7)</f>
        <v>31383</v>
      </c>
      <c r="E7" s="24">
        <f>SUMIFS(E$50:E$388,$J$50:$J$388,$J7)</f>
        <v>112</v>
      </c>
      <c r="F7" s="24">
        <f>SUMIFS(F$50:F$388,$J$50:$J$388,$J7)</f>
        <v>0</v>
      </c>
      <c r="G7" s="24">
        <f>SUMIFS(G$50:G$388,$J$50:$J$388,$J7)</f>
        <v>31271</v>
      </c>
      <c r="H7" s="24">
        <f>SUMIFS(H$50:H$388,$J$50:$J$388,$J7)</f>
        <v>0</v>
      </c>
      <c r="I7" s="21"/>
      <c r="J7" s="14">
        <v>201301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si="1"/>
        <v>2</v>
      </c>
      <c r="E8" s="24">
        <f>SUMIFS(E$50:E$388,$J$50:$J$388,$J8)</f>
        <v>2</v>
      </c>
      <c r="F8" s="24">
        <f>SUMIFS(F$50:F$388,$J$50:$J$388,$J8)</f>
        <v>0</v>
      </c>
      <c r="G8" s="24">
        <f>SUMIFS(G$50:G$388,$J$50:$J$388,$J8)</f>
        <v>0</v>
      </c>
      <c r="H8" s="24">
        <f>SUMIFS(H$50:H$388,$J$50:$J$388,$J8)</f>
        <v>0</v>
      </c>
      <c r="I8" s="21"/>
      <c r="J8" s="14">
        <v>201201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1"/>
        <v>35777</v>
      </c>
      <c r="E9" s="24">
        <f>SUMIFS(E$50:E$388,$J$50:$J$388,$J9)</f>
        <v>0</v>
      </c>
      <c r="F9" s="24">
        <f>SUMIFS(F$50:F$388,$J$50:$J$388,$J9)</f>
        <v>0</v>
      </c>
      <c r="G9" s="24">
        <f>SUMIFS(G$50:G$388,$J$50:$J$388,$J9)</f>
        <v>35777</v>
      </c>
      <c r="H9" s="24">
        <f>SUMIFS(H$50:H$388,$J$50:$J$388,$J9)</f>
        <v>0</v>
      </c>
      <c r="I9" s="21"/>
      <c r="J9" s="14">
        <v>201101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ref="D10" si="2">SUM(E10:H10)</f>
        <v>0</v>
      </c>
      <c r="E10" s="24">
        <f>SUMIFS(E$50:E$388,$J$50:$J$388,$J10)</f>
        <v>0</v>
      </c>
      <c r="F10" s="24">
        <f>SUMIFS(F$50:F$388,$J$50:$J$388,$J10)</f>
        <v>0</v>
      </c>
      <c r="G10" s="24">
        <f>SUMIFS(G$50:G$388,$J$50:$J$388,$J10)</f>
        <v>0</v>
      </c>
      <c r="H10" s="24">
        <f>SUMIFS(H$50:H$388,$J$50:$J$388,$J10)</f>
        <v>0</v>
      </c>
      <c r="I10" s="21"/>
      <c r="J10" s="14">
        <v>201010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ref="D11" si="3">SUM(E11:H11)</f>
        <v>0</v>
      </c>
      <c r="E11" s="24">
        <f>SUMIFS(E$50:E$388,$J$50:$J$388,$J11)</f>
        <v>0</v>
      </c>
      <c r="F11" s="24">
        <f>SUMIFS(F$50:F$388,$J$50:$J$388,$J11)</f>
        <v>0</v>
      </c>
      <c r="G11" s="24">
        <f>SUMIFS(G$50:G$388,$J$50:$J$388,$J11)</f>
        <v>0</v>
      </c>
      <c r="H11" s="24">
        <f>SUMIFS(H$50:H$388,$J$50:$J$388,$J11)</f>
        <v>0</v>
      </c>
      <c r="I11" s="21"/>
      <c r="J11" s="14">
        <v>201005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1"/>
        <v>189177</v>
      </c>
      <c r="E12" s="24">
        <f>SUMIFS(E$50:E$388,$J$50:$J$388,$J12)</f>
        <v>3</v>
      </c>
      <c r="F12" s="24">
        <f>SUMIFS(F$50:F$388,$J$50:$J$388,$J12)</f>
        <v>0</v>
      </c>
      <c r="G12" s="24">
        <f>SUMIFS(G$50:G$388,$J$50:$J$388,$J12)</f>
        <v>189174</v>
      </c>
      <c r="H12" s="24">
        <f>SUMIFS(H$50:H$388,$J$50:$J$388,$J12)</f>
        <v>0</v>
      </c>
      <c r="I12" s="21"/>
      <c r="J12" s="14">
        <v>201001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1"/>
        <v>3586432</v>
      </c>
      <c r="E13" s="24">
        <f>SUMIFS(E$50:E$388,$J$50:$J$388,$J13)</f>
        <v>85654</v>
      </c>
      <c r="F13" s="24">
        <f>SUMIFS(F$50:F$388,$J$50:$J$388,$J13)</f>
        <v>0</v>
      </c>
      <c r="G13" s="24">
        <f>SUMIFS(G$50:G$388,$J$50:$J$388,$J13)</f>
        <v>3500778</v>
      </c>
      <c r="H13" s="24">
        <f>SUMIFS(H$50:H$388,$J$50:$J$388,$J13)</f>
        <v>0</v>
      </c>
      <c r="I13" s="21"/>
      <c r="J13" s="14">
        <v>200901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1"/>
        <v>0</v>
      </c>
      <c r="E14" s="24">
        <f>SUMIFS(E$50:E$388,$J$50:$J$388,$J14)</f>
        <v>0</v>
      </c>
      <c r="F14" s="24">
        <f>SUMIFS(F$50:F$388,$J$50:$J$388,$J14)</f>
        <v>0</v>
      </c>
      <c r="G14" s="24">
        <f>SUMIFS(G$50:G$388,$J$50:$J$388,$J14)</f>
        <v>0</v>
      </c>
      <c r="H14" s="24">
        <f>SUMIFS(H$50:H$388,$J$50:$J$388,$J14)</f>
        <v>0</v>
      </c>
      <c r="I14" s="21"/>
      <c r="J14" s="14">
        <v>200801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1"/>
        <v>0</v>
      </c>
      <c r="E15" s="24">
        <f>SUMIFS(E$50:E$388,$J$50:$J$388,$J15)</f>
        <v>0</v>
      </c>
      <c r="F15" s="24">
        <f>SUMIFS(F$50:F$388,$J$50:$J$388,$J15)</f>
        <v>0</v>
      </c>
      <c r="G15" s="24">
        <f>SUMIFS(G$50:G$388,$J$50:$J$388,$J15)</f>
        <v>0</v>
      </c>
      <c r="H15" s="24">
        <f>SUMIFS(H$50:H$388,$J$50:$J$388,$J15)</f>
        <v>0</v>
      </c>
      <c r="I15" s="21"/>
      <c r="J15" s="14">
        <v>200701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1"/>
        <v>0</v>
      </c>
      <c r="E16" s="24">
        <f>SUMIFS(E$50:E$388,$J$50:$J$388,$J16)</f>
        <v>0</v>
      </c>
      <c r="F16" s="24">
        <f>SUMIFS(F$50:F$388,$J$50:$J$388,$J16)</f>
        <v>0</v>
      </c>
      <c r="G16" s="24">
        <f>SUMIFS(G$50:G$388,$J$50:$J$388,$J16)</f>
        <v>0</v>
      </c>
      <c r="H16" s="24">
        <f>SUMIFS(H$50:H$388,$J$50:$J$388,$J16)</f>
        <v>0</v>
      </c>
      <c r="I16" s="21"/>
      <c r="J16" s="14">
        <v>200601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1"/>
        <v>24676155</v>
      </c>
      <c r="E17" s="24">
        <f>SUMIFS(E$50:E$388,$J$50:$J$388,$J17)</f>
        <v>712288</v>
      </c>
      <c r="F17" s="24">
        <f>SUMIFS(F$50:F$388,$J$50:$J$388,$J17)</f>
        <v>259406</v>
      </c>
      <c r="G17" s="24">
        <f>SUMIFS(G$50:G$388,$J$50:$J$388,$J17)</f>
        <v>23382290</v>
      </c>
      <c r="H17" s="24">
        <f>SUMIFS(H$50:H$388,$J$50:$J$388,$J17)</f>
        <v>322171</v>
      </c>
      <c r="I17" s="21"/>
      <c r="J17" s="14" t="s">
        <v>131</v>
      </c>
    </row>
    <row r="18" spans="1:10" x14ac:dyDescent="0.25">
      <c r="A18" s="37"/>
      <c r="B18" s="37" t="s">
        <v>92</v>
      </c>
      <c r="C18" s="38"/>
      <c r="D18" s="39">
        <f>SUM(E18:H18)</f>
        <v>29828215</v>
      </c>
      <c r="E18" s="39">
        <f>SUM(E4:E17)</f>
        <v>798109</v>
      </c>
      <c r="F18" s="39">
        <f t="shared" ref="F18:H18" si="4">SUM(F4:F17)</f>
        <v>259406</v>
      </c>
      <c r="G18" s="39">
        <f t="shared" si="4"/>
        <v>28448529</v>
      </c>
      <c r="H18" s="39">
        <f t="shared" si="4"/>
        <v>322171</v>
      </c>
      <c r="I18" s="37"/>
      <c r="J18" s="38"/>
    </row>
    <row r="19" spans="1:10" x14ac:dyDescent="0.25">
      <c r="A19" s="19" t="s">
        <v>100</v>
      </c>
      <c r="B19" s="33" t="s">
        <v>88</v>
      </c>
      <c r="C19" s="27" t="s">
        <v>88</v>
      </c>
      <c r="D19" s="15">
        <f t="shared" si="0"/>
        <v>6381603</v>
      </c>
      <c r="E19" s="34">
        <f>SUMIFS('2012Figures'!J:J,'2012Figures'!B:B,"BrokerToCy",'2012Figures'!G:G,"E1",'2012Figures'!K:K,1)</f>
        <v>63</v>
      </c>
      <c r="F19" s="34">
        <f>SUMIFS('2012Figures'!J:J,'2012Figures'!B:B,"BrokerToCy",'2012Figures'!G:G,"P1",'2012Figures'!K:K,1)</f>
        <v>2</v>
      </c>
      <c r="G19" s="34">
        <f>SUMIFS('2012Figures'!J:J,'2012Figures'!B:B,"CyToBroker",'2012Figures'!G:G,"E1",'2012Figures'!K:K,1)</f>
        <v>6381538</v>
      </c>
      <c r="H19" s="34">
        <f>SUMIFS('2012Figures'!J:J,'2012Figures'!B:B,"CyToBroker",'2012Figures'!G:G,"P1",'2012Figures'!K:K,1)</f>
        <v>0</v>
      </c>
      <c r="I19" s="29"/>
      <c r="J19" s="27"/>
    </row>
    <row r="20" spans="1:10" x14ac:dyDescent="0.25">
      <c r="A20" s="19" t="s">
        <v>101</v>
      </c>
      <c r="B20" s="33" t="s">
        <v>88</v>
      </c>
      <c r="C20" s="27" t="s">
        <v>88</v>
      </c>
      <c r="D20" s="15">
        <f t="shared" si="0"/>
        <v>2593868</v>
      </c>
      <c r="E20" s="34">
        <f>SUMIFS('2012Figures'!J:J,'2012Figures'!B:B,"BrokerToCy",'2012Figures'!G:G,"E1",'2012Figures'!K:K,2)</f>
        <v>54487</v>
      </c>
      <c r="F20" s="34">
        <f>SUMIFS('2012Figures'!J:J,'2012Figures'!B:B,"BrokerToCy",'2012Figures'!G:G,"P1",'2012Figures'!K:K,2)</f>
        <v>17332</v>
      </c>
      <c r="G20" s="34">
        <f>SUMIFS('2012Figures'!J:J,'2012Figures'!B:B,"CyToBroker",'2012Figures'!G:G,"E1",'2012Figures'!K:K,2)</f>
        <v>2512526</v>
      </c>
      <c r="H20" s="34">
        <f>SUMIFS('2012Figures'!J:J,'2012Figures'!B:B,"CyToBroker",'2012Figures'!G:G,"P1",'2012Figures'!K:K,2)</f>
        <v>9523</v>
      </c>
      <c r="I20" s="29"/>
      <c r="J20" s="27"/>
    </row>
    <row r="21" spans="1:10" x14ac:dyDescent="0.25">
      <c r="A21" s="19" t="s">
        <v>102</v>
      </c>
      <c r="B21" s="33" t="s">
        <v>88</v>
      </c>
      <c r="C21" s="27" t="s">
        <v>88</v>
      </c>
      <c r="D21" s="15">
        <f t="shared" si="0"/>
        <v>19293157</v>
      </c>
      <c r="E21" s="34">
        <f>SUMIFS('2012Figures'!J:J,'2012Figures'!B:B,"BrokerToCy",'2012Figures'!G:G,"E1",'2012Figures'!K:K,3)</f>
        <v>367195</v>
      </c>
      <c r="F21" s="34">
        <f>SUMIFS('2012Figures'!J:J,'2012Figures'!B:B,"BrokerToCy",'2012Figures'!G:G,"P1",'2012Figures'!K:K,3)</f>
        <v>0</v>
      </c>
      <c r="G21" s="34">
        <f>SUMIFS('2012Figures'!J:J,'2012Figures'!B:B,"CyToBroker",'2012Figures'!G:G,"E1",'2012Figures'!K:K,3)</f>
        <v>18905010</v>
      </c>
      <c r="H21" s="34">
        <f>SUMIFS('2012Figures'!J:J,'2012Figures'!B:B,"CyToBroker",'2012Figures'!G:G,"P1",'2012Figures'!K:K,3)</f>
        <v>20952</v>
      </c>
      <c r="I21" s="29"/>
      <c r="J21" s="27"/>
    </row>
    <row r="22" spans="1:10" x14ac:dyDescent="0.25">
      <c r="A22" s="19" t="s">
        <v>103</v>
      </c>
      <c r="B22" s="33" t="s">
        <v>88</v>
      </c>
      <c r="C22" s="27" t="s">
        <v>88</v>
      </c>
      <c r="D22" s="15">
        <f t="shared" si="0"/>
        <v>870973</v>
      </c>
      <c r="E22" s="34">
        <f>SUMIFS('2012Figures'!J:J,'2012Figures'!B:B,"BrokerToCy",'2012Figures'!G:G,"E1",'2012Figures'!K:K,4)</f>
        <v>337205</v>
      </c>
      <c r="F22" s="34">
        <f>SUMIFS('2012Figures'!J:J,'2012Figures'!B:B,"BrokerToCy",'2012Figures'!G:G,"P1",'2012Figures'!K:K,4)</f>
        <v>242072</v>
      </c>
      <c r="G22" s="34">
        <f>SUMIFS('2012Figures'!J:J,'2012Figures'!B:B,"CyToBroker",'2012Figures'!G:G,"E1",'2012Figures'!K:K,4)</f>
        <v>0</v>
      </c>
      <c r="H22" s="34">
        <f>SUMIFS('2012Figures'!J:J,'2012Figures'!B:B,"CyToBroker",'2012Figures'!G:G,"P1",'2012Figures'!K:K,4)</f>
        <v>291696</v>
      </c>
      <c r="I22" s="29"/>
      <c r="J22" s="27"/>
    </row>
    <row r="23" spans="1:10" x14ac:dyDescent="0.25">
      <c r="A23" s="19" t="s">
        <v>104</v>
      </c>
      <c r="B23" s="33" t="s">
        <v>88</v>
      </c>
      <c r="C23" s="27" t="s">
        <v>88</v>
      </c>
      <c r="D23" s="15">
        <f t="shared" si="0"/>
        <v>0</v>
      </c>
      <c r="E23" s="34">
        <f>SUMIFS('2012Figures'!J:J,'2012Figures'!B:B,"BrokerToCy",'2012Figures'!G:G,"E1",'2012Figures'!K:K,5)</f>
        <v>0</v>
      </c>
      <c r="F23" s="34">
        <f>SUMIFS('2012Figures'!J:J,'2012Figures'!B:B,"BrokerToCy",'2012Figures'!G:G,"P1",'2012Figures'!K:K,5)</f>
        <v>0</v>
      </c>
      <c r="G23" s="34">
        <f>SUMIFS('2012Figures'!J:J,'2012Figures'!B:B,"CyToBroker",'2012Figures'!G:G,"E1",'2012Figures'!K:K,5)</f>
        <v>0</v>
      </c>
      <c r="H23" s="34">
        <f>SUMIFS('2012Figures'!J:J,'2012Figures'!B:B,"CyToBroker",'2012Figures'!G:G,"P1",'2012Figures'!K:K,5)</f>
        <v>0</v>
      </c>
      <c r="I23" s="29"/>
      <c r="J23" s="27"/>
    </row>
    <row r="24" spans="1:10" x14ac:dyDescent="0.25">
      <c r="A24" s="19" t="s">
        <v>105</v>
      </c>
      <c r="B24" s="33" t="s">
        <v>88</v>
      </c>
      <c r="C24" s="27" t="s">
        <v>88</v>
      </c>
      <c r="D24" s="15">
        <f t="shared" si="0"/>
        <v>196820</v>
      </c>
      <c r="E24" s="34">
        <f>SUMIFS('2012Figures'!J:J,'2012Figures'!B:B,"BrokerToCy",'2012Figures'!G:G,"E1",'2012Figures'!K:K,6)</f>
        <v>0</v>
      </c>
      <c r="F24" s="34">
        <f>SUMIFS('2012Figures'!J:J,'2012Figures'!B:B,"BrokerToCy",'2012Figures'!G:G,"P1",'2012Figures'!K:K,6)</f>
        <v>0</v>
      </c>
      <c r="G24" s="34">
        <f>SUMIFS('2012Figures'!J:J,'2012Figures'!B:B,"CyToBroker",'2012Figures'!G:G,"E1",'2012Figures'!K:K,6)</f>
        <v>196820</v>
      </c>
      <c r="H24" s="34">
        <f>SUMIFS('2012Figures'!J:J,'2012Figures'!B:B,"CyToBroker",'2012Figures'!G:G,"P1",'2012Figures'!K:K,6)</f>
        <v>0</v>
      </c>
      <c r="I24" s="29"/>
      <c r="J24" s="27"/>
    </row>
    <row r="25" spans="1:10" x14ac:dyDescent="0.25">
      <c r="A25" s="19" t="s">
        <v>106</v>
      </c>
      <c r="B25" s="33" t="s">
        <v>88</v>
      </c>
      <c r="C25" s="27" t="s">
        <v>88</v>
      </c>
      <c r="D25" s="15">
        <f t="shared" si="0"/>
        <v>304985</v>
      </c>
      <c r="E25" s="34">
        <f>SUMIFS('2012Figures'!J:J,'2012Figures'!B:B,"BrokerToCy",'2012Figures'!G:G,"E1",'2012Figures'!K:K,7)</f>
        <v>0</v>
      </c>
      <c r="F25" s="34">
        <f>SUMIFS('2012Figures'!J:J,'2012Figures'!B:B,"BrokerToCy",'2012Figures'!G:G,"P1",'2012Figures'!K:K,7)</f>
        <v>0</v>
      </c>
      <c r="G25" s="34">
        <f>SUMIFS('2012Figures'!J:J,'2012Figures'!B:B,"CyToBroker",'2012Figures'!G:G,"E1",'2012Figures'!K:K,7)</f>
        <v>304985</v>
      </c>
      <c r="H25" s="34">
        <f>SUMIFS('2012Figures'!J:J,'2012Figures'!B:B,"CyToBroker",'2012Figures'!G:G,"P1",'2012Figures'!K:K,7)</f>
        <v>0</v>
      </c>
      <c r="I25" s="29"/>
      <c r="J25" s="27"/>
    </row>
    <row r="26" spans="1:10" x14ac:dyDescent="0.25">
      <c r="A26" s="19" t="s">
        <v>107</v>
      </c>
      <c r="B26" s="33" t="s">
        <v>88</v>
      </c>
      <c r="C26" s="27" t="s">
        <v>88</v>
      </c>
      <c r="D26" s="15">
        <f t="shared" si="0"/>
        <v>33</v>
      </c>
      <c r="E26" s="34">
        <f>SUMIFS('2012Figures'!J:J,'2012Figures'!B:B,"BrokerToCy",'2012Figures'!G:G,"E1",'2012Figures'!K:K,91)</f>
        <v>0</v>
      </c>
      <c r="F26" s="34">
        <f>SUMIFS('2012Figures'!J:J,'2012Figures'!B:B,"BrokerToCy",'2012Figures'!G:G,"P1",'2012Figures'!K:K,91)</f>
        <v>0</v>
      </c>
      <c r="G26" s="34">
        <f>SUMIFS('2012Figures'!J:J,'2012Figures'!B:B,"CyToBroker",'2012Figures'!G:G,"E1",'2012Figures'!K:K,91)</f>
        <v>33</v>
      </c>
      <c r="H26" s="34">
        <f>SUMIFS('2012Figures'!J:J,'2012Figures'!B:B,"CyToBroker",'2012Figures'!G:G,"P1",'2012Figures'!K:K,91)</f>
        <v>0</v>
      </c>
      <c r="I26" s="29"/>
      <c r="J26" s="27"/>
    </row>
    <row r="27" spans="1:10" x14ac:dyDescent="0.25">
      <c r="A27" s="19" t="s">
        <v>108</v>
      </c>
      <c r="B27" s="33" t="s">
        <v>88</v>
      </c>
      <c r="C27" s="27" t="s">
        <v>88</v>
      </c>
      <c r="D27" s="15">
        <f t="shared" si="0"/>
        <v>186776</v>
      </c>
      <c r="E27" s="34">
        <f>SUMIFS('2012Figures'!J:J,'2012Figures'!B:B,"BrokerToCy",'2012Figures'!G:G,"E1",'2012Figures'!K:K,97)</f>
        <v>39159</v>
      </c>
      <c r="F27" s="34">
        <f>SUMIFS('2012Figures'!J:J,'2012Figures'!B:B,"BrokerToCy",'2012Figures'!G:G,"P1",'2012Figures'!K:K,97)</f>
        <v>0</v>
      </c>
      <c r="G27" s="34">
        <f>SUMIFS('2012Figures'!J:J,'2012Figures'!B:B,"CyToBroker",'2012Figures'!G:G,"E1",'2012Figures'!K:K,97)</f>
        <v>147617</v>
      </c>
      <c r="H27" s="34">
        <f>SUMIFS('2012Figures'!J:J,'2012Figures'!B:B,"CyToBroker",'2012Figures'!G:G,"P1",'2012Figures'!K:K,97)</f>
        <v>0</v>
      </c>
      <c r="I27" s="29"/>
      <c r="J27" s="27"/>
    </row>
    <row r="28" spans="1:10" x14ac:dyDescent="0.25">
      <c r="A28" s="35" t="s">
        <v>144</v>
      </c>
      <c r="B28" s="40" t="s">
        <v>92</v>
      </c>
      <c r="C28" s="38"/>
      <c r="D28" s="39">
        <f t="shared" si="0"/>
        <v>29828215</v>
      </c>
      <c r="E28" s="39">
        <f>SUM(E19:E27)</f>
        <v>798109</v>
      </c>
      <c r="F28" s="39">
        <f t="shared" ref="F28:H28" si="5">SUM(F19:F27)</f>
        <v>259406</v>
      </c>
      <c r="G28" s="39">
        <f t="shared" si="5"/>
        <v>28448529</v>
      </c>
      <c r="H28" s="39">
        <f t="shared" si="5"/>
        <v>322171</v>
      </c>
      <c r="I28" s="37"/>
      <c r="J28" s="38"/>
    </row>
    <row r="29" spans="1:10" x14ac:dyDescent="0.25">
      <c r="A29" s="36">
        <v>0</v>
      </c>
      <c r="B29" s="33" t="s">
        <v>88</v>
      </c>
      <c r="C29" s="27" t="s">
        <v>88</v>
      </c>
      <c r="D29" s="15">
        <f t="shared" ref="D29:D48" si="6">SUM(E29:H29)</f>
        <v>21709116</v>
      </c>
      <c r="E29" s="34">
        <f>SUMIFS('2012Figures'!J:J,'2012Figures'!B:B,"BrokerToCy",'2012Figures'!G:G,"E1",'2012Figures'!E:E,$A29)</f>
        <v>751389</v>
      </c>
      <c r="F29" s="34">
        <f>SUMIFS('2012Figures'!J:J,'2012Figures'!B:B,"BrokerToCy",'2012Figures'!G:G,"P1",'2012Figures'!E:E,$A29)</f>
        <v>242074</v>
      </c>
      <c r="G29" s="34">
        <f>SUMIFS('2012Figures'!J:J,'2012Figures'!B:B,"CyToBroker",'2012Figures'!G:G,"E1",'2012Figures'!E:E,$A29)</f>
        <v>20393482</v>
      </c>
      <c r="H29" s="34">
        <f>SUMIFS('2012Figures'!J:J,'2012Figures'!B:B,"CyToBroker",'2012Figures'!G:G,"P1",'2012Figures'!E:E,$A29)</f>
        <v>322171</v>
      </c>
      <c r="I29" s="29"/>
      <c r="J29" s="27"/>
    </row>
    <row r="30" spans="1:10" x14ac:dyDescent="0.25">
      <c r="A30" s="36">
        <v>1</v>
      </c>
      <c r="B30" s="33" t="s">
        <v>88</v>
      </c>
      <c r="C30" s="27" t="s">
        <v>88</v>
      </c>
      <c r="D30" s="15">
        <f t="shared" si="6"/>
        <v>552330</v>
      </c>
      <c r="E30" s="34">
        <f>SUMIFS('2012Figures'!J:J,'2012Figures'!B:B,"BrokerToCy",'2012Figures'!G:G,"E1",'2012Figures'!E:E,$A30)</f>
        <v>9</v>
      </c>
      <c r="F30" s="34">
        <f>SUMIFS('2012Figures'!J:J,'2012Figures'!B:B,"BrokerToCy",'2012Figures'!G:G,"P1",'2012Figures'!E:E,$A30)</f>
        <v>0</v>
      </c>
      <c r="G30" s="34">
        <f>SUMIFS('2012Figures'!J:J,'2012Figures'!B:B,"CyToBroker",'2012Figures'!G:G,"E1",'2012Figures'!E:E,$A30)</f>
        <v>552321</v>
      </c>
      <c r="H30" s="34">
        <f>SUMIFS('2012Figures'!J:J,'2012Figures'!B:B,"CyToBroker",'2012Figures'!G:G,"P1",'2012Figures'!E:E,$A30)</f>
        <v>0</v>
      </c>
      <c r="I30" s="29"/>
      <c r="J30" s="27"/>
    </row>
    <row r="31" spans="1:10" x14ac:dyDescent="0.25">
      <c r="A31" s="36">
        <v>2</v>
      </c>
      <c r="B31" s="33" t="s">
        <v>88</v>
      </c>
      <c r="C31" s="27" t="s">
        <v>88</v>
      </c>
      <c r="D31" s="15">
        <f t="shared" ref="D31:D37" si="7">SUM(E31:H31)</f>
        <v>60261</v>
      </c>
      <c r="E31" s="34">
        <f>SUMIFS('2012Figures'!J:J,'2012Figures'!B:B,"BrokerToCy",'2012Figures'!G:G,"E1",'2012Figures'!E:E,$A31)</f>
        <v>99</v>
      </c>
      <c r="F31" s="34">
        <f>SUMIFS('2012Figures'!J:J,'2012Figures'!B:B,"BrokerToCy",'2012Figures'!G:G,"P1",'2012Figures'!E:E,$A31)</f>
        <v>0</v>
      </c>
      <c r="G31" s="34">
        <f>SUMIFS('2012Figures'!J:J,'2012Figures'!B:B,"CyToBroker",'2012Figures'!G:G,"E1",'2012Figures'!E:E,$A31)</f>
        <v>60162</v>
      </c>
      <c r="H31" s="34">
        <f>SUMIFS('2012Figures'!J:J,'2012Figures'!B:B,"CyToBroker",'2012Figures'!G:G,"P1",'2012Figures'!E:E,$A31)</f>
        <v>0</v>
      </c>
      <c r="I31" s="29"/>
      <c r="J31" s="27"/>
    </row>
    <row r="32" spans="1:10" x14ac:dyDescent="0.25">
      <c r="A32" s="36">
        <v>3</v>
      </c>
      <c r="B32" s="33" t="s">
        <v>88</v>
      </c>
      <c r="C32" s="27" t="s">
        <v>88</v>
      </c>
      <c r="D32" s="15">
        <f t="shared" si="7"/>
        <v>1193648</v>
      </c>
      <c r="E32" s="34">
        <f>SUMIFS('2012Figures'!J:J,'2012Figures'!B:B,"BrokerToCy",'2012Figures'!G:G,"E1",'2012Figures'!E:E,$A32)</f>
        <v>5331</v>
      </c>
      <c r="F32" s="34">
        <f>SUMIFS('2012Figures'!J:J,'2012Figures'!B:B,"BrokerToCy",'2012Figures'!G:G,"P1",'2012Figures'!E:E,$A32)</f>
        <v>0</v>
      </c>
      <c r="G32" s="34">
        <f>SUMIFS('2012Figures'!J:J,'2012Figures'!B:B,"CyToBroker",'2012Figures'!G:G,"E1",'2012Figures'!E:E,$A32)</f>
        <v>1188317</v>
      </c>
      <c r="H32" s="34">
        <f>SUMIFS('2012Figures'!J:J,'2012Figures'!B:B,"CyToBroker",'2012Figures'!G:G,"P1",'2012Figures'!E:E,$A32)</f>
        <v>0</v>
      </c>
      <c r="I32" s="29"/>
      <c r="J32" s="27"/>
    </row>
    <row r="33" spans="1:10" x14ac:dyDescent="0.25">
      <c r="A33" s="36">
        <v>4</v>
      </c>
      <c r="B33" s="33" t="s">
        <v>88</v>
      </c>
      <c r="C33" s="27" t="s">
        <v>88</v>
      </c>
      <c r="D33" s="15">
        <f t="shared" si="7"/>
        <v>487346</v>
      </c>
      <c r="E33" s="34">
        <f>SUMIFS('2012Figures'!J:J,'2012Figures'!B:B,"BrokerToCy",'2012Figures'!G:G,"E1",'2012Figures'!E:E,$A33)</f>
        <v>563</v>
      </c>
      <c r="F33" s="34">
        <f>SUMIFS('2012Figures'!J:J,'2012Figures'!B:B,"BrokerToCy",'2012Figures'!G:G,"P1",'2012Figures'!E:E,$A33)</f>
        <v>0</v>
      </c>
      <c r="G33" s="34">
        <f>SUMIFS('2012Figures'!J:J,'2012Figures'!B:B,"CyToBroker",'2012Figures'!G:G,"E1",'2012Figures'!E:E,$A33)</f>
        <v>486783</v>
      </c>
      <c r="H33" s="34">
        <f>SUMIFS('2012Figures'!J:J,'2012Figures'!B:B,"CyToBroker",'2012Figures'!G:G,"P1",'2012Figures'!E:E,$A33)</f>
        <v>0</v>
      </c>
      <c r="I33" s="29"/>
      <c r="J33" s="27"/>
    </row>
    <row r="34" spans="1:10" x14ac:dyDescent="0.25">
      <c r="A34" s="36">
        <v>5</v>
      </c>
      <c r="B34" s="33" t="s">
        <v>88</v>
      </c>
      <c r="C34" s="27" t="s">
        <v>88</v>
      </c>
      <c r="D34" s="15">
        <f t="shared" si="7"/>
        <v>4535447</v>
      </c>
      <c r="E34" s="34">
        <f>SUMIFS('2012Figures'!J:J,'2012Figures'!B:B,"BrokerToCy",'2012Figures'!G:G,"E1",'2012Figures'!E:E,$A34)</f>
        <v>35657</v>
      </c>
      <c r="F34" s="34">
        <f>SUMIFS('2012Figures'!J:J,'2012Figures'!B:B,"BrokerToCy",'2012Figures'!G:G,"P1",'2012Figures'!E:E,$A34)</f>
        <v>2</v>
      </c>
      <c r="G34" s="34">
        <f>SUMIFS('2012Figures'!J:J,'2012Figures'!B:B,"CyToBroker",'2012Figures'!G:G,"E1",'2012Figures'!E:E,$A34)</f>
        <v>4499788</v>
      </c>
      <c r="H34" s="34">
        <f>SUMIFS('2012Figures'!J:J,'2012Figures'!B:B,"CyToBroker",'2012Figures'!G:G,"P1",'2012Figures'!E:E,$A34)</f>
        <v>0</v>
      </c>
      <c r="I34" s="29"/>
      <c r="J34" s="27"/>
    </row>
    <row r="35" spans="1:10" x14ac:dyDescent="0.25">
      <c r="A35" s="36">
        <v>6</v>
      </c>
      <c r="B35" s="33" t="s">
        <v>88</v>
      </c>
      <c r="C35" s="27" t="s">
        <v>88</v>
      </c>
      <c r="D35" s="15">
        <f t="shared" si="7"/>
        <v>38111</v>
      </c>
      <c r="E35" s="34">
        <f>SUMIFS('2012Figures'!J:J,'2012Figures'!B:B,"BrokerToCy",'2012Figures'!G:G,"E1",'2012Figures'!E:E,$A35)</f>
        <v>127</v>
      </c>
      <c r="F35" s="34">
        <f>SUMIFS('2012Figures'!J:J,'2012Figures'!B:B,"BrokerToCy",'2012Figures'!G:G,"P1",'2012Figures'!E:E,$A35)</f>
        <v>17330</v>
      </c>
      <c r="G35" s="34">
        <f>SUMIFS('2012Figures'!J:J,'2012Figures'!B:B,"CyToBroker",'2012Figures'!G:G,"E1",'2012Figures'!E:E,$A35)</f>
        <v>20654</v>
      </c>
      <c r="H35" s="34">
        <f>SUMIFS('2012Figures'!J:J,'2012Figures'!B:B,"CyToBroker",'2012Figures'!G:G,"P1",'2012Figures'!E:E,$A35)</f>
        <v>0</v>
      </c>
      <c r="I35" s="29"/>
      <c r="J35" s="27"/>
    </row>
    <row r="36" spans="1:10" x14ac:dyDescent="0.25">
      <c r="A36" s="36">
        <v>7</v>
      </c>
      <c r="B36" s="33" t="s">
        <v>88</v>
      </c>
      <c r="C36" s="27" t="s">
        <v>88</v>
      </c>
      <c r="D36" s="15">
        <f t="shared" si="7"/>
        <v>55299</v>
      </c>
      <c r="E36" s="34">
        <f>SUMIFS('2012Figures'!J:J,'2012Figures'!B:B,"BrokerToCy",'2012Figures'!G:G,"E1",'2012Figures'!E:E,$A36)</f>
        <v>274</v>
      </c>
      <c r="F36" s="34">
        <f>SUMIFS('2012Figures'!J:J,'2012Figures'!B:B,"BrokerToCy",'2012Figures'!G:G,"P1",'2012Figures'!E:E,$A36)</f>
        <v>0</v>
      </c>
      <c r="G36" s="34">
        <f>SUMIFS('2012Figures'!J:J,'2012Figures'!B:B,"CyToBroker",'2012Figures'!G:G,"E1",'2012Figures'!E:E,$A36)</f>
        <v>55025</v>
      </c>
      <c r="H36" s="34">
        <f>SUMIFS('2012Figures'!J:J,'2012Figures'!B:B,"CyToBroker",'2012Figures'!G:G,"P1",'2012Figures'!E:E,$A36)</f>
        <v>0</v>
      </c>
      <c r="I36" s="29"/>
      <c r="J36" s="27"/>
    </row>
    <row r="37" spans="1:10" x14ac:dyDescent="0.25">
      <c r="A37" s="36">
        <v>8</v>
      </c>
      <c r="B37" s="33" t="s">
        <v>88</v>
      </c>
      <c r="C37" s="27" t="s">
        <v>88</v>
      </c>
      <c r="D37" s="15">
        <f t="shared" si="7"/>
        <v>1528</v>
      </c>
      <c r="E37" s="34">
        <f>SUMIFS('2012Figures'!J:J,'2012Figures'!B:B,"BrokerToCy",'2012Figures'!G:G,"E1",'2012Figures'!E:E,$A37)</f>
        <v>1</v>
      </c>
      <c r="F37" s="34">
        <f>SUMIFS('2012Figures'!J:J,'2012Figures'!B:B,"BrokerToCy",'2012Figures'!G:G,"P1",'2012Figures'!E:E,$A37)</f>
        <v>0</v>
      </c>
      <c r="G37" s="34">
        <f>SUMIFS('2012Figures'!J:J,'2012Figures'!B:B,"CyToBroker",'2012Figures'!G:G,"E1",'2012Figures'!E:E,$A37)</f>
        <v>1527</v>
      </c>
      <c r="H37" s="34">
        <f>SUMIFS('2012Figures'!J:J,'2012Figures'!B:B,"CyToBroker",'2012Figures'!G:G,"P1",'2012Figures'!E:E,$A37)</f>
        <v>0</v>
      </c>
      <c r="I37" s="29"/>
      <c r="J37" s="27"/>
    </row>
    <row r="38" spans="1:10" x14ac:dyDescent="0.25">
      <c r="A38" s="36">
        <v>9</v>
      </c>
      <c r="B38" s="33" t="s">
        <v>88</v>
      </c>
      <c r="C38" s="27" t="s">
        <v>88</v>
      </c>
      <c r="D38" s="15">
        <f t="shared" ref="D38:D43" si="8">SUM(E38:H38)</f>
        <v>627053</v>
      </c>
      <c r="E38" s="34">
        <f>SUMIFS('2012Figures'!J:J,'2012Figures'!B:B,"BrokerToCy",'2012Figures'!G:G,"E1",'2012Figures'!E:E,$A38)</f>
        <v>36</v>
      </c>
      <c r="F38" s="34">
        <f>SUMIFS('2012Figures'!J:J,'2012Figures'!B:B,"BrokerToCy",'2012Figures'!G:G,"P1",'2012Figures'!E:E,$A38)</f>
        <v>0</v>
      </c>
      <c r="G38" s="34">
        <f>SUMIFS('2012Figures'!J:J,'2012Figures'!B:B,"CyToBroker",'2012Figures'!G:G,"E1",'2012Figures'!E:E,$A38)</f>
        <v>627017</v>
      </c>
      <c r="H38" s="34">
        <f>SUMIFS('2012Figures'!J:J,'2012Figures'!B:B,"CyToBroker",'2012Figures'!G:G,"P1",'2012Figures'!E:E,$A38)</f>
        <v>0</v>
      </c>
      <c r="I38" s="29"/>
      <c r="J38" s="27"/>
    </row>
    <row r="39" spans="1:10" x14ac:dyDescent="0.25">
      <c r="A39" s="36">
        <v>10</v>
      </c>
      <c r="B39" s="33" t="s">
        <v>88</v>
      </c>
      <c r="C39" s="27" t="s">
        <v>88</v>
      </c>
      <c r="D39" s="15">
        <f t="shared" si="8"/>
        <v>9461</v>
      </c>
      <c r="E39" s="34">
        <f>SUMIFS('2012Figures'!J:J,'2012Figures'!B:B,"BrokerToCy",'2012Figures'!G:G,"E1",'2012Figures'!E:E,$A39)</f>
        <v>6</v>
      </c>
      <c r="F39" s="34">
        <f>SUMIFS('2012Figures'!J:J,'2012Figures'!B:B,"BrokerToCy",'2012Figures'!G:G,"P1",'2012Figures'!E:E,$A39)</f>
        <v>0</v>
      </c>
      <c r="G39" s="34">
        <f>SUMIFS('2012Figures'!J:J,'2012Figures'!B:B,"CyToBroker",'2012Figures'!G:G,"E1",'2012Figures'!E:E,$A39)</f>
        <v>9455</v>
      </c>
      <c r="H39" s="34">
        <f>SUMIFS('2012Figures'!J:J,'2012Figures'!B:B,"CyToBroker",'2012Figures'!G:G,"P1",'2012Figures'!E:E,$A39)</f>
        <v>0</v>
      </c>
      <c r="I39" s="29"/>
      <c r="J39" s="27"/>
    </row>
    <row r="40" spans="1:10" x14ac:dyDescent="0.25">
      <c r="A40" s="36">
        <v>11</v>
      </c>
      <c r="B40" s="33" t="s">
        <v>88</v>
      </c>
      <c r="C40" s="27" t="s">
        <v>88</v>
      </c>
      <c r="D40" s="15">
        <f t="shared" si="8"/>
        <v>3386</v>
      </c>
      <c r="E40" s="34">
        <f>SUMIFS('2012Figures'!J:J,'2012Figures'!B:B,"BrokerToCy",'2012Figures'!G:G,"E1",'2012Figures'!E:E,$A40)</f>
        <v>122</v>
      </c>
      <c r="F40" s="34">
        <f>SUMIFS('2012Figures'!J:J,'2012Figures'!B:B,"BrokerToCy",'2012Figures'!G:G,"P1",'2012Figures'!E:E,$A40)</f>
        <v>0</v>
      </c>
      <c r="G40" s="34">
        <f>SUMIFS('2012Figures'!J:J,'2012Figures'!B:B,"CyToBroker",'2012Figures'!G:G,"E1",'2012Figures'!E:E,$A40)</f>
        <v>3264</v>
      </c>
      <c r="H40" s="34">
        <f>SUMIFS('2012Figures'!J:J,'2012Figures'!B:B,"CyToBroker",'2012Figures'!G:G,"P1",'2012Figures'!E:E,$A40)</f>
        <v>0</v>
      </c>
      <c r="I40" s="29"/>
      <c r="J40" s="27"/>
    </row>
    <row r="41" spans="1:10" x14ac:dyDescent="0.25">
      <c r="A41" s="36">
        <v>12</v>
      </c>
      <c r="B41" s="33" t="s">
        <v>88</v>
      </c>
      <c r="C41" s="27" t="s">
        <v>88</v>
      </c>
      <c r="D41" s="15">
        <f t="shared" si="8"/>
        <v>2087</v>
      </c>
      <c r="E41" s="34">
        <f>SUMIFS('2012Figures'!J:J,'2012Figures'!B:B,"BrokerToCy",'2012Figures'!G:G,"E1",'2012Figures'!E:E,$A41)</f>
        <v>0</v>
      </c>
      <c r="F41" s="34">
        <f>SUMIFS('2012Figures'!J:J,'2012Figures'!B:B,"BrokerToCy",'2012Figures'!G:G,"P1",'2012Figures'!E:E,$A41)</f>
        <v>0</v>
      </c>
      <c r="G41" s="34">
        <f>SUMIFS('2012Figures'!J:J,'2012Figures'!B:B,"CyToBroker",'2012Figures'!G:G,"E1",'2012Figures'!E:E,$A41)</f>
        <v>2087</v>
      </c>
      <c r="H41" s="34">
        <f>SUMIFS('2012Figures'!J:J,'2012Figures'!B:B,"CyToBroker",'2012Figures'!G:G,"P1",'2012Figures'!E:E,$A41)</f>
        <v>0</v>
      </c>
      <c r="I41" s="29"/>
      <c r="J41" s="27"/>
    </row>
    <row r="42" spans="1:10" x14ac:dyDescent="0.25">
      <c r="A42" s="36">
        <v>13</v>
      </c>
      <c r="B42" s="33" t="s">
        <v>88</v>
      </c>
      <c r="C42" s="27" t="s">
        <v>88</v>
      </c>
      <c r="D42" s="15">
        <f t="shared" si="8"/>
        <v>0</v>
      </c>
      <c r="E42" s="34">
        <f>SUMIFS('2012Figures'!J:J,'2012Figures'!B:B,"BrokerToCy",'2012Figures'!G:G,"E1",'2012Figures'!E:E,$A42)</f>
        <v>0</v>
      </c>
      <c r="F42" s="34">
        <f>SUMIFS('2012Figures'!J:J,'2012Figures'!B:B,"BrokerToCy",'2012Figures'!G:G,"P1",'2012Figures'!E:E,$A42)</f>
        <v>0</v>
      </c>
      <c r="G42" s="34">
        <f>SUMIFS('2012Figures'!J:J,'2012Figures'!B:B,"CyToBroker",'2012Figures'!G:G,"E1",'2012Figures'!E:E,$A42)</f>
        <v>0</v>
      </c>
      <c r="H42" s="34">
        <f>SUMIFS('2012Figures'!J:J,'2012Figures'!B:B,"CyToBroker",'2012Figures'!G:G,"P1",'2012Figures'!E:E,$A42)</f>
        <v>0</v>
      </c>
      <c r="I42" s="29"/>
      <c r="J42" s="27"/>
    </row>
    <row r="43" spans="1:10" x14ac:dyDescent="0.25">
      <c r="A43" s="36">
        <v>21</v>
      </c>
      <c r="B43" s="33" t="s">
        <v>88</v>
      </c>
      <c r="C43" s="27" t="s">
        <v>88</v>
      </c>
      <c r="D43" s="15">
        <f t="shared" si="8"/>
        <v>1116</v>
      </c>
      <c r="E43" s="34">
        <f>SUMIFS('2012Figures'!J:J,'2012Figures'!B:B,"BrokerToCy",'2012Figures'!G:G,"E1",'2012Figures'!E:E,$A43)</f>
        <v>0</v>
      </c>
      <c r="F43" s="34">
        <f>SUMIFS('2012Figures'!J:J,'2012Figures'!B:B,"BrokerToCy",'2012Figures'!G:G,"P1",'2012Figures'!E:E,$A43)</f>
        <v>0</v>
      </c>
      <c r="G43" s="34">
        <f>SUMIFS('2012Figures'!J:J,'2012Figures'!B:B,"CyToBroker",'2012Figures'!G:G,"E1",'2012Figures'!E:E,$A43)</f>
        <v>1116</v>
      </c>
      <c r="H43" s="34">
        <f>SUMIFS('2012Figures'!J:J,'2012Figures'!B:B,"CyToBroker",'2012Figures'!G:G,"P1",'2012Figures'!E:E,$A43)</f>
        <v>0</v>
      </c>
      <c r="I43" s="29"/>
      <c r="J43" s="27"/>
    </row>
    <row r="44" spans="1:10" x14ac:dyDescent="0.25">
      <c r="A44" s="36">
        <v>22</v>
      </c>
      <c r="B44" s="33" t="s">
        <v>88</v>
      </c>
      <c r="C44" s="27" t="s">
        <v>88</v>
      </c>
      <c r="D44" s="15">
        <f t="shared" ref="D44:D45" si="9">SUM(E44:H44)</f>
        <v>4980</v>
      </c>
      <c r="E44" s="34">
        <f>SUMIFS('2012Figures'!J:J,'2012Figures'!B:B,"BrokerToCy",'2012Figures'!G:G,"E1",'2012Figures'!E:E,$A44)</f>
        <v>1</v>
      </c>
      <c r="F44" s="34">
        <f>SUMIFS('2012Figures'!J:J,'2012Figures'!B:B,"BrokerToCy",'2012Figures'!G:G,"P1",'2012Figures'!E:E,$A44)</f>
        <v>0</v>
      </c>
      <c r="G44" s="34">
        <f>SUMIFS('2012Figures'!J:J,'2012Figures'!B:B,"CyToBroker",'2012Figures'!G:G,"E1",'2012Figures'!E:E,$A44)</f>
        <v>4979</v>
      </c>
      <c r="H44" s="34">
        <f>SUMIFS('2012Figures'!J:J,'2012Figures'!B:B,"CyToBroker",'2012Figures'!G:G,"P1",'2012Figures'!E:E,$A44)</f>
        <v>0</v>
      </c>
      <c r="I44" s="29"/>
      <c r="J44" s="27"/>
    </row>
    <row r="45" spans="1:10" x14ac:dyDescent="0.25">
      <c r="A45" s="36">
        <v>23</v>
      </c>
      <c r="B45" s="33" t="s">
        <v>88</v>
      </c>
      <c r="C45" s="27" t="s">
        <v>88</v>
      </c>
      <c r="D45" s="15">
        <f t="shared" si="9"/>
        <v>5496</v>
      </c>
      <c r="E45" s="34">
        <f>SUMIFS('2012Figures'!J:J,'2012Figures'!B:B,"BrokerToCy",'2012Figures'!G:G,"E1",'2012Figures'!E:E,$A45)</f>
        <v>0</v>
      </c>
      <c r="F45" s="34">
        <f>SUMIFS('2012Figures'!J:J,'2012Figures'!B:B,"BrokerToCy",'2012Figures'!G:G,"P1",'2012Figures'!E:E,$A45)</f>
        <v>0</v>
      </c>
      <c r="G45" s="34">
        <f>SUMIFS('2012Figures'!J:J,'2012Figures'!B:B,"CyToBroker",'2012Figures'!G:G,"E1",'2012Figures'!E:E,$A45)</f>
        <v>5496</v>
      </c>
      <c r="H45" s="34">
        <f>SUMIFS('2012Figures'!J:J,'2012Figures'!B:B,"CyToBroker",'2012Figures'!G:G,"P1",'2012Figures'!E:E,$A45)</f>
        <v>0</v>
      </c>
      <c r="I45" s="29"/>
      <c r="J45" s="27"/>
    </row>
    <row r="46" spans="1:10" x14ac:dyDescent="0.25">
      <c r="A46" s="36">
        <v>98</v>
      </c>
      <c r="B46" s="33" t="s">
        <v>88</v>
      </c>
      <c r="C46" s="27" t="s">
        <v>88</v>
      </c>
      <c r="D46" s="15">
        <f t="shared" si="6"/>
        <v>3035</v>
      </c>
      <c r="E46" s="34">
        <f>SUMIFS('2012Figures'!J:J,'2012Figures'!B:B,"BrokerToCy",'2012Figures'!G:G,"E1",'2012Figures'!E:E,$A46)</f>
        <v>20</v>
      </c>
      <c r="F46" s="34">
        <f>SUMIFS('2012Figures'!J:J,'2012Figures'!B:B,"BrokerToCy",'2012Figures'!G:G,"P1",'2012Figures'!E:E,$A46)</f>
        <v>0</v>
      </c>
      <c r="G46" s="34">
        <f>SUMIFS('2012Figures'!J:J,'2012Figures'!B:B,"CyToBroker",'2012Figures'!G:G,"E1",'2012Figures'!E:E,$A46)</f>
        <v>3015</v>
      </c>
      <c r="H46" s="34">
        <f>SUMIFS('2012Figures'!J:J,'2012Figures'!B:B,"CyToBroker",'2012Figures'!G:G,"P1",'2012Figures'!E:E,$A46)</f>
        <v>0</v>
      </c>
      <c r="I46" s="29"/>
      <c r="J46" s="27"/>
    </row>
    <row r="47" spans="1:10" x14ac:dyDescent="0.25">
      <c r="A47" s="36">
        <v>99</v>
      </c>
      <c r="B47" s="33" t="s">
        <v>88</v>
      </c>
      <c r="C47" s="27" t="s">
        <v>88</v>
      </c>
      <c r="D47" s="15">
        <f t="shared" si="6"/>
        <v>538515</v>
      </c>
      <c r="E47" s="34">
        <f>SUMIFS('2012Figures'!J:J,'2012Figures'!B:B,"BrokerToCy",'2012Figures'!G:G,"E1",'2012Figures'!E:E,$A47)</f>
        <v>4474</v>
      </c>
      <c r="F47" s="34">
        <f>SUMIFS('2012Figures'!J:J,'2012Figures'!B:B,"BrokerToCy",'2012Figures'!G:G,"P1",'2012Figures'!E:E,$A47)</f>
        <v>0</v>
      </c>
      <c r="G47" s="34">
        <f>SUMIFS('2012Figures'!J:J,'2012Figures'!B:B,"CyToBroker",'2012Figures'!G:G,"E1",'2012Figures'!E:E,$A47)</f>
        <v>534041</v>
      </c>
      <c r="H47" s="34">
        <f>SUMIFS('2012Figures'!J:J,'2012Figures'!B:B,"CyToBroker",'2012Figures'!G:G,"P1",'2012Figures'!E:E,$A47)</f>
        <v>0</v>
      </c>
      <c r="I47" s="29"/>
      <c r="J47" s="27"/>
    </row>
    <row r="48" spans="1:10" x14ac:dyDescent="0.25">
      <c r="A48" s="32"/>
      <c r="B48" s="40" t="s">
        <v>92</v>
      </c>
      <c r="C48" s="38"/>
      <c r="D48" s="39">
        <f t="shared" si="6"/>
        <v>29828215</v>
      </c>
      <c r="E48" s="39">
        <f>SUM(E29:E47)</f>
        <v>798109</v>
      </c>
      <c r="F48" s="39">
        <f t="shared" ref="F48:H48" si="10">SUM(F29:F47)</f>
        <v>259406</v>
      </c>
      <c r="G48" s="39">
        <f t="shared" si="10"/>
        <v>28448529</v>
      </c>
      <c r="H48" s="39">
        <f t="shared" si="10"/>
        <v>322171</v>
      </c>
      <c r="I48" s="37"/>
      <c r="J48" s="38"/>
    </row>
    <row r="49" spans="1:10" x14ac:dyDescent="0.25">
      <c r="A49" s="13">
        <v>101</v>
      </c>
      <c r="B49" s="13" t="s">
        <v>52</v>
      </c>
      <c r="C49" s="14" t="s">
        <v>88</v>
      </c>
      <c r="D49" s="15">
        <f>SUMIFS('2012Figures'!J:J,'2012Figures'!C:C,A49)</f>
        <v>408131</v>
      </c>
      <c r="E49" s="15">
        <f>SUMIFS('2012Figures'!J:J,'2012Figures'!C:C,A49,'2012Figures'!B:B,"BrokerToCy",'2012Figures'!G:G,"E1")</f>
        <v>0</v>
      </c>
      <c r="F49" s="15">
        <f>SUMIFS('2012Figures'!J:J,'2012Figures'!C:C,A49,'2012Figures'!B:B,"BrokerToCy",'2012Figures'!G:G,"P1")</f>
        <v>0</v>
      </c>
      <c r="G49" s="15">
        <f>SUMIFS('2012Figures'!J:J,'2012Figures'!C:C,A49,'2012Figures'!B:B,"CyToBroker",'2012Figures'!G:G,"E1")</f>
        <v>408131</v>
      </c>
      <c r="H49" s="15">
        <f>SUMIFS('2012Figures'!J:J,'2012Figures'!C:C,A49,'2012Figures'!B:B,"CyToBroker",'2012Figures'!G:G,"P1")</f>
        <v>0</v>
      </c>
      <c r="I49" s="13"/>
      <c r="J49" s="14"/>
    </row>
    <row r="50" spans="1:10" x14ac:dyDescent="0.25">
      <c r="A50">
        <v>101</v>
      </c>
      <c r="B50" t="s">
        <v>52</v>
      </c>
      <c r="C50" s="1">
        <v>10</v>
      </c>
      <c r="D50" s="11">
        <f>SUMIFS('2012Figures'!J:J,'2012Figures'!C:C,A50,'2012Figures'!H:H,B50,'2012Figures'!I:I,C50)</f>
        <v>0</v>
      </c>
      <c r="E50" s="12">
        <f>SUMIFS('2012Figures'!J:J,'2012Figures'!C:C,A50,'2012Figures'!H:H,B50,'2012Figures'!I:I,C50,'2012Figures'!B:B,"BrokerToCy",'2012Figures'!G:G,"E1")</f>
        <v>0</v>
      </c>
      <c r="F50" s="12">
        <f>SUMIFS('2012Figures'!J:J,'2012Figures'!C:C,A50,'2012Figures'!H:H,B50,'2012Figures'!I:I,C50,'2012Figures'!B:B,"BrokerToCy",'2012Figures'!G:G,"P1")</f>
        <v>0</v>
      </c>
      <c r="G50" s="12">
        <f>SUMIFS('2012Figures'!J:J,'2012Figures'!C:C,A50,'2012Figures'!H:H,B50,'2012Figures'!I:I,C50,'2012Figures'!B:B,"CyToBroker",'2012Figures'!G:G,"E1")</f>
        <v>0</v>
      </c>
      <c r="H50" s="12">
        <f>SUMIFS('2012Figures'!J:J,'2012Figures'!C:C,A50,'2012Figures'!H:H,B50,'2012Figures'!I:I,C50,'2012Figures'!B:B,"CyToBroker",'2012Figures'!G:G,"P1")</f>
        <v>0</v>
      </c>
      <c r="J50" s="1">
        <v>201501</v>
      </c>
    </row>
    <row r="51" spans="1:10" x14ac:dyDescent="0.25">
      <c r="A51">
        <v>101</v>
      </c>
      <c r="B51" t="s">
        <v>52</v>
      </c>
      <c r="C51" s="1">
        <v>9</v>
      </c>
      <c r="D51" s="11">
        <f>SUMIFS('2012Figures'!J:J,'2012Figures'!C:C,A51,'2012Figures'!H:H,B51,'2012Figures'!I:I,C51)</f>
        <v>0</v>
      </c>
      <c r="E51" s="12">
        <f>SUMIFS('2012Figures'!J:J,'2012Figures'!C:C,A51,'2012Figures'!H:H,B51,'2012Figures'!I:I,C51,'2012Figures'!B:B,"BrokerToCy",'2012Figures'!G:G,"E1")</f>
        <v>0</v>
      </c>
      <c r="F51" s="12">
        <f>SUMIFS('2012Figures'!J:J,'2012Figures'!C:C,A51,'2012Figures'!H:H,B51,'2012Figures'!I:I,C51,'2012Figures'!B:B,"BrokerToCy",'2012Figures'!G:G,"P1")</f>
        <v>0</v>
      </c>
      <c r="G51" s="12">
        <f>SUMIFS('2012Figures'!J:J,'2012Figures'!C:C,A51,'2012Figures'!H:H,B51,'2012Figures'!I:I,C51,'2012Figures'!B:B,"CyToBroker",'2012Figures'!G:G,"E1")</f>
        <v>0</v>
      </c>
      <c r="H51" s="12">
        <f>SUMIFS('2012Figures'!J:J,'2012Figures'!C:C,A51,'2012Figures'!H:H,B51,'2012Figures'!I:I,C51,'2012Figures'!B:B,"CyToBroker",'2012Figures'!G:G,"P1")</f>
        <v>0</v>
      </c>
      <c r="J51" s="1">
        <v>201401</v>
      </c>
    </row>
    <row r="52" spans="1:10" x14ac:dyDescent="0.25">
      <c r="A52">
        <v>101</v>
      </c>
      <c r="B52" t="s">
        <v>52</v>
      </c>
      <c r="C52" s="1">
        <v>8</v>
      </c>
      <c r="D52" s="11">
        <f>SUMIFS('2012Figures'!J:J,'2012Figures'!C:C,A52,'2012Figures'!H:H,B52,'2012Figures'!I:I,C52)</f>
        <v>419</v>
      </c>
      <c r="E52" s="11">
        <f>SUMIFS('2012Figures'!J:J,'2012Figures'!C:C,A52,'2012Figures'!H:H,B52,'2012Figures'!I:I,C52,'2012Figures'!B:B,"BrokerToCy",'2012Figures'!G:G,"E1")</f>
        <v>0</v>
      </c>
      <c r="F52" s="11">
        <f>SUMIFS('2012Figures'!J:J,'2012Figures'!C:C,A52,'2012Figures'!H:H,B52,'2012Figures'!I:I,C52,'2012Figures'!B:B,"BrokerToCy",'2012Figures'!G:G,"P1")</f>
        <v>0</v>
      </c>
      <c r="G52" s="11">
        <f>SUMIFS('2012Figures'!J:J,'2012Figures'!C:C,A52,'2012Figures'!H:H,B52,'2012Figures'!I:I,C52,'2012Figures'!B:B,"CyToBroker",'2012Figures'!G:G,"E1")</f>
        <v>419</v>
      </c>
      <c r="H52" s="11">
        <f>SUMIFS('2012Figures'!J:J,'2012Figures'!C:C,A52,'2012Figures'!H:H,B52,'2012Figures'!I:I,C52,'2012Figures'!B:B,"CyToBroker",'2012Figures'!G:G,"P1")</f>
        <v>0</v>
      </c>
      <c r="I52" s="7"/>
      <c r="J52" s="10">
        <v>201301</v>
      </c>
    </row>
    <row r="53" spans="1:10" x14ac:dyDescent="0.25">
      <c r="A53">
        <v>101</v>
      </c>
      <c r="B53" t="s">
        <v>52</v>
      </c>
      <c r="C53" s="1">
        <v>7</v>
      </c>
      <c r="D53" s="11">
        <f>SUMIFS('2012Figures'!J:J,'2012Figures'!C:C,A53,'2012Figures'!H:H,B53,'2012Figures'!I:I,C53)</f>
        <v>0</v>
      </c>
      <c r="E53" s="12">
        <f>SUMIFS('2012Figures'!J:J,'2012Figures'!C:C,A53,'2012Figures'!H:H,B53,'2012Figures'!I:I,C53,'2012Figures'!B:B,"BrokerToCy",'2012Figures'!G:G,"E1")</f>
        <v>0</v>
      </c>
      <c r="F53" s="12">
        <f>SUMIFS('2012Figures'!J:J,'2012Figures'!C:C,A53,'2012Figures'!H:H,B53,'2012Figures'!I:I,C53,'2012Figures'!B:B,"BrokerToCy",'2012Figures'!G:G,"P1")</f>
        <v>0</v>
      </c>
      <c r="G53" s="12">
        <f>SUMIFS('2012Figures'!J:J,'2012Figures'!C:C,A53,'2012Figures'!H:H,B53,'2012Figures'!I:I,C53,'2012Figures'!B:B,"CyToBroker",'2012Figures'!G:G,"E1")</f>
        <v>0</v>
      </c>
      <c r="H53" s="12">
        <f>SUMIFS('2012Figures'!J:J,'2012Figures'!C:C,A53,'2012Figures'!H:H,B53,'2012Figures'!I:I,C53,'2012Figures'!B:B,"CyToBroker",'2012Figures'!G:G,"P1")</f>
        <v>0</v>
      </c>
      <c r="J53" s="1">
        <v>201201</v>
      </c>
    </row>
    <row r="54" spans="1:10" x14ac:dyDescent="0.25">
      <c r="A54">
        <v>101</v>
      </c>
      <c r="B54" t="s">
        <v>52</v>
      </c>
      <c r="C54" s="1">
        <v>6</v>
      </c>
      <c r="D54" s="11">
        <f>SUMIFS('2012Figures'!J:J,'2012Figures'!C:C,A54,'2012Figures'!H:H,B54,'2012Figures'!I:I,C54)</f>
        <v>3820</v>
      </c>
      <c r="E54" s="12">
        <f>SUMIFS('2012Figures'!J:J,'2012Figures'!C:C,A54,'2012Figures'!H:H,B54,'2012Figures'!I:I,C54,'2012Figures'!B:B,"BrokerToCy",'2012Figures'!G:G,"E1")</f>
        <v>0</v>
      </c>
      <c r="F54" s="12">
        <f>SUMIFS('2012Figures'!J:J,'2012Figures'!C:C,A54,'2012Figures'!H:H,B54,'2012Figures'!I:I,C54,'2012Figures'!B:B,"BrokerToCy",'2012Figures'!G:G,"P1")</f>
        <v>0</v>
      </c>
      <c r="G54" s="12">
        <f>SUMIFS('2012Figures'!J:J,'2012Figures'!C:C,A54,'2012Figures'!H:H,B54,'2012Figures'!I:I,C54,'2012Figures'!B:B,"CyToBroker",'2012Figures'!G:G,"E1")</f>
        <v>3820</v>
      </c>
      <c r="H54" s="12">
        <f>SUMIFS('2012Figures'!J:J,'2012Figures'!C:C,A54,'2012Figures'!H:H,B54,'2012Figures'!I:I,C54,'2012Figures'!B:B,"CyToBroker",'2012Figures'!G:G,"P1")</f>
        <v>0</v>
      </c>
      <c r="J54" s="1">
        <v>201101</v>
      </c>
    </row>
    <row r="55" spans="1:10" x14ac:dyDescent="0.25">
      <c r="A55">
        <v>101</v>
      </c>
      <c r="B55" t="s">
        <v>52</v>
      </c>
      <c r="C55" s="1">
        <v>5</v>
      </c>
      <c r="D55" s="11">
        <f>SUMIFS('2012Figures'!J:J,'2012Figures'!C:C,A55,'2012Figures'!H:H,B55,'2012Figures'!I:I,C55)</f>
        <v>0</v>
      </c>
      <c r="E55" s="12">
        <f>SUMIFS('2012Figures'!J:J,'2012Figures'!C:C,A55,'2012Figures'!H:H,B55,'2012Figures'!I:I,C55,'2012Figures'!B:B,"BrokerToCy",'2012Figures'!G:G,"E1")</f>
        <v>0</v>
      </c>
      <c r="F55" s="12">
        <f>SUMIFS('2012Figures'!J:J,'2012Figures'!C:C,A55,'2012Figures'!H:H,B55,'2012Figures'!I:I,C55,'2012Figures'!B:B,"BrokerToCy",'2012Figures'!G:G,"P1")</f>
        <v>0</v>
      </c>
      <c r="G55" s="12">
        <f>SUMIFS('2012Figures'!J:J,'2012Figures'!C:C,A55,'2012Figures'!H:H,B55,'2012Figures'!I:I,C55,'2012Figures'!B:B,"CyToBroker",'2012Figures'!G:G,"E1")</f>
        <v>0</v>
      </c>
      <c r="H55" s="12">
        <f>SUMIFS('2012Figures'!J:J,'2012Figures'!C:C,A55,'2012Figures'!H:H,B55,'2012Figures'!I:I,C55,'2012Figures'!B:B,"CyToBroker",'2012Figures'!G:G,"P1")</f>
        <v>0</v>
      </c>
      <c r="J55" s="1">
        <v>201001</v>
      </c>
    </row>
    <row r="56" spans="1:10" x14ac:dyDescent="0.25">
      <c r="A56">
        <v>101</v>
      </c>
      <c r="B56" t="s">
        <v>52</v>
      </c>
      <c r="C56" s="1">
        <v>4</v>
      </c>
      <c r="D56" s="11">
        <f>SUMIFS('2012Figures'!J:J,'2012Figures'!C:C,A56,'2012Figures'!H:H,B56,'2012Figures'!I:I,C56)</f>
        <v>94860</v>
      </c>
      <c r="E56" s="12">
        <f>SUMIFS('2012Figures'!J:J,'2012Figures'!C:C,A56,'2012Figures'!H:H,B56,'2012Figures'!I:I,C56,'2012Figures'!B:B,"BrokerToCy",'2012Figures'!G:G,"E1")</f>
        <v>0</v>
      </c>
      <c r="F56" s="12">
        <f>SUMIFS('2012Figures'!J:J,'2012Figures'!C:C,A56,'2012Figures'!H:H,B56,'2012Figures'!I:I,C56,'2012Figures'!B:B,"BrokerToCy",'2012Figures'!G:G,"P1")</f>
        <v>0</v>
      </c>
      <c r="G56" s="12">
        <f>SUMIFS('2012Figures'!J:J,'2012Figures'!C:C,A56,'2012Figures'!H:H,B56,'2012Figures'!I:I,C56,'2012Figures'!B:B,"CyToBroker",'2012Figures'!G:G,"E1")</f>
        <v>94860</v>
      </c>
      <c r="H56" s="12">
        <f>SUMIFS('2012Figures'!J:J,'2012Figures'!C:C,A56,'2012Figures'!H:H,B56,'2012Figures'!I:I,C56,'2012Figures'!B:B,"CyToBroker",'2012Figures'!G:G,"P1")</f>
        <v>0</v>
      </c>
      <c r="J56" s="1">
        <v>200901</v>
      </c>
    </row>
    <row r="57" spans="1:10" x14ac:dyDescent="0.25">
      <c r="A57">
        <v>101</v>
      </c>
      <c r="B57" t="s">
        <v>52</v>
      </c>
      <c r="C57" s="1">
        <v>3</v>
      </c>
      <c r="D57" s="11">
        <f>SUMIFS('2012Figures'!J:J,'2012Figures'!C:C,A57,'2012Figures'!H:H,B57,'2012Figures'!I:I,C57)</f>
        <v>0</v>
      </c>
      <c r="E57" s="12">
        <f>SUMIFS('2012Figures'!J:J,'2012Figures'!C:C,A57,'2012Figures'!H:H,B57,'2012Figures'!I:I,C57,'2012Figures'!B:B,"BrokerToCy",'2012Figures'!G:G,"E1")</f>
        <v>0</v>
      </c>
      <c r="F57" s="12">
        <f>SUMIFS('2012Figures'!J:J,'2012Figures'!C:C,A57,'2012Figures'!H:H,B57,'2012Figures'!I:I,C57,'2012Figures'!B:B,"BrokerToCy",'2012Figures'!G:G,"P1")</f>
        <v>0</v>
      </c>
      <c r="G57" s="12">
        <f>SUMIFS('2012Figures'!J:J,'2012Figures'!C:C,A57,'2012Figures'!H:H,B57,'2012Figures'!I:I,C57,'2012Figures'!B:B,"CyToBroker",'2012Figures'!G:G,"E1")</f>
        <v>0</v>
      </c>
      <c r="H57" s="12">
        <f>SUMIFS('2012Figures'!J:J,'2012Figures'!C:C,A57,'2012Figures'!H:H,B57,'2012Figures'!I:I,C57,'2012Figures'!B:B,"CyToBroker",'2012Figures'!G:G,"P1")</f>
        <v>0</v>
      </c>
      <c r="J57" s="1">
        <v>200801</v>
      </c>
    </row>
    <row r="58" spans="1:10" x14ac:dyDescent="0.25">
      <c r="A58">
        <v>101</v>
      </c>
      <c r="B58" t="s">
        <v>52</v>
      </c>
      <c r="C58" s="1">
        <v>2</v>
      </c>
      <c r="D58" s="11">
        <f>SUMIFS('2012Figures'!J:J,'2012Figures'!C:C,A58,'2012Figures'!H:H,B58,'2012Figures'!I:I,C58)</f>
        <v>0</v>
      </c>
      <c r="E58" s="12">
        <f>SUMIFS('2012Figures'!J:J,'2012Figures'!C:C,A58,'2012Figures'!H:H,B58,'2012Figures'!I:I,C58,'2012Figures'!B:B,"BrokerToCy",'2012Figures'!G:G,"E1")</f>
        <v>0</v>
      </c>
      <c r="F58" s="12">
        <f>SUMIFS('2012Figures'!J:J,'2012Figures'!C:C,A58,'2012Figures'!H:H,B58,'2012Figures'!I:I,C58,'2012Figures'!B:B,"BrokerToCy",'2012Figures'!G:G,"P1")</f>
        <v>0</v>
      </c>
      <c r="G58" s="12">
        <f>SUMIFS('2012Figures'!J:J,'2012Figures'!C:C,A58,'2012Figures'!H:H,B58,'2012Figures'!I:I,C58,'2012Figures'!B:B,"CyToBroker",'2012Figures'!G:G,"E1")</f>
        <v>0</v>
      </c>
      <c r="H58" s="12">
        <f>SUMIFS('2012Figures'!J:J,'2012Figures'!C:C,A58,'2012Figures'!H:H,B58,'2012Figures'!I:I,C58,'2012Figures'!B:B,"CyToBroker",'2012Figures'!G:G,"P1")</f>
        <v>0</v>
      </c>
      <c r="J58" s="1">
        <v>200701</v>
      </c>
    </row>
    <row r="59" spans="1:10" x14ac:dyDescent="0.25">
      <c r="A59">
        <v>101</v>
      </c>
      <c r="B59" t="s">
        <v>52</v>
      </c>
      <c r="C59" s="1">
        <v>1</v>
      </c>
      <c r="D59" s="11">
        <f>SUMIFS('2012Figures'!J:J,'2012Figures'!C:C,A59,'2012Figures'!H:H,B59,'2012Figures'!I:I,C59)</f>
        <v>0</v>
      </c>
      <c r="E59" s="12">
        <f>SUMIFS('2012Figures'!J:J,'2012Figures'!C:C,A59,'2012Figures'!H:H,B59,'2012Figures'!I:I,C59,'2012Figures'!B:B,"BrokerToCy",'2012Figures'!G:G,"E1")</f>
        <v>0</v>
      </c>
      <c r="F59" s="12">
        <f>SUMIFS('2012Figures'!J:J,'2012Figures'!C:C,A59,'2012Figures'!H:H,B59,'2012Figures'!I:I,C59,'2012Figures'!B:B,"BrokerToCy",'2012Figures'!G:G,"P1")</f>
        <v>0</v>
      </c>
      <c r="G59" s="12">
        <f>SUMIFS('2012Figures'!J:J,'2012Figures'!C:C,A59,'2012Figures'!H:H,B59,'2012Figures'!I:I,C59,'2012Figures'!B:B,"CyToBroker",'2012Figures'!G:G,"E1")</f>
        <v>0</v>
      </c>
      <c r="H59" s="12">
        <f>SUMIFS('2012Figures'!J:J,'2012Figures'!C:C,A59,'2012Figures'!H:H,B59,'2012Figures'!I:I,C59,'2012Figures'!B:B,"CyToBroker",'2012Figures'!G:G,"P1")</f>
        <v>0</v>
      </c>
      <c r="J59" s="1">
        <v>200601</v>
      </c>
    </row>
    <row r="60" spans="1:10" x14ac:dyDescent="0.25">
      <c r="A60">
        <v>101</v>
      </c>
      <c r="B60" t="s">
        <v>52</v>
      </c>
      <c r="D60" s="11">
        <f>SUMIFS('2012Figures'!J:J,'2012Figures'!C:C,A60,'2012Figures'!I:I,"")</f>
        <v>309032</v>
      </c>
      <c r="E60" s="12">
        <f>SUMIFS('2012Figures'!J:J,'2012Figures'!C:C,A60,'2012Figures'!I:I,"",'2012Figures'!B:B,"BrokerToCy",'2012Figures'!G:G,"E1")</f>
        <v>0</v>
      </c>
      <c r="F60" s="12">
        <f>SUMIFS('2012Figures'!J:J,'2012Figures'!C:C,A60,'2012Figures'!I:I,"",'2012Figures'!B:B,"BrokerToCy",'2012Figures'!G:G,"P1")</f>
        <v>0</v>
      </c>
      <c r="G60" s="12">
        <f>SUMIFS('2012Figures'!J:J,'2012Figures'!C:C,A60,'2012Figures'!I:I,"",'2012Figures'!B:B,"CyToBroker",'2012Figures'!G:G,"E1")</f>
        <v>309032</v>
      </c>
      <c r="H60" s="12">
        <f>SUMIFS('2012Figures'!J:J,'2012Figures'!C:C,A60,'2012Figures'!I:I,"",'2012Figures'!B:B,"CyToBroker",'2012Figures'!G:G,"P1")</f>
        <v>0</v>
      </c>
      <c r="J60" s="1" t="s">
        <v>131</v>
      </c>
    </row>
    <row r="61" spans="1:10" x14ac:dyDescent="0.25">
      <c r="A61" s="37"/>
      <c r="B61" s="37" t="s">
        <v>92</v>
      </c>
      <c r="C61" s="38"/>
      <c r="D61" s="39">
        <f>SUM(E61:H61)</f>
        <v>408131</v>
      </c>
      <c r="E61" s="39">
        <f t="shared" ref="E61:H61" si="11">SUM(E50:E60)</f>
        <v>0</v>
      </c>
      <c r="F61" s="39">
        <f t="shared" si="11"/>
        <v>0</v>
      </c>
      <c r="G61" s="39">
        <f t="shared" si="11"/>
        <v>408131</v>
      </c>
      <c r="H61" s="39">
        <f t="shared" si="11"/>
        <v>0</v>
      </c>
      <c r="I61" s="37"/>
      <c r="J61" s="38"/>
    </row>
    <row r="62" spans="1:10" x14ac:dyDescent="0.25">
      <c r="A62" s="13">
        <v>103</v>
      </c>
      <c r="B62" s="13" t="s">
        <v>55</v>
      </c>
      <c r="C62" s="14" t="s">
        <v>88</v>
      </c>
      <c r="D62" s="15">
        <f>SUMIFS('2012Figures'!J:J,'2012Figures'!C:C,A62)</f>
        <v>1486559</v>
      </c>
      <c r="E62" s="15">
        <f>SUMIFS('2012Figures'!J:J,'2012Figures'!C:C,A62,'2012Figures'!B:B,"BrokerToCy",'2012Figures'!G:G,"E1")</f>
        <v>34</v>
      </c>
      <c r="F62" s="15">
        <f>SUMIFS('2012Figures'!J:J,'2012Figures'!C:C,A62,'2012Figures'!B:B,"BrokerToCy",'2012Figures'!G:G,"P1")</f>
        <v>2</v>
      </c>
      <c r="G62" s="15">
        <f>SUMIFS('2012Figures'!J:J,'2012Figures'!C:C,A62,'2012Figures'!B:B,"CyToBroker",'2012Figures'!G:G,"E1")</f>
        <v>1486523</v>
      </c>
      <c r="H62" s="15">
        <f>SUMIFS('2012Figures'!J:J,'2012Figures'!C:C,A62,'2012Figures'!B:B,"CyToBroker",'2012Figures'!G:G,"P1")</f>
        <v>0</v>
      </c>
      <c r="I62" s="13"/>
      <c r="J62" s="14"/>
    </row>
    <row r="63" spans="1:10" x14ac:dyDescent="0.25">
      <c r="A63">
        <v>103</v>
      </c>
      <c r="B63">
        <v>1</v>
      </c>
      <c r="C63" s="1">
        <v>6</v>
      </c>
      <c r="D63" s="11">
        <f>SUMIFS('2012Figures'!J:J,'2012Figures'!C:C,A63,'2012Figures'!H:H,B63,'2012Figures'!I:I,C63)</f>
        <v>7583</v>
      </c>
      <c r="E63" s="12">
        <f>SUMIFS('2012Figures'!J:J,'2012Figures'!C:C,A63,'2012Figures'!H:H,B63,'2012Figures'!I:I,C63,'2012Figures'!B:B,"BrokerToCy",'2012Figures'!G:G,"E1")</f>
        <v>0</v>
      </c>
      <c r="F63" s="12">
        <f>SUMIFS('2012Figures'!J:J,'2012Figures'!C:C,A63,'2012Figures'!H:H,B63,'2012Figures'!I:I,C63,'2012Figures'!B:B,"BrokerToCy",'2012Figures'!G:G,"P1")</f>
        <v>0</v>
      </c>
      <c r="G63" s="12">
        <f>SUMIFS('2012Figures'!J:J,'2012Figures'!C:C,A63,'2012Figures'!H:H,B63,'2012Figures'!I:I,C63,'2012Figures'!B:B,"CyToBroker",'2012Figures'!G:G,"E1")</f>
        <v>7583</v>
      </c>
      <c r="H63" s="12">
        <f>SUMIFS('2012Figures'!J:J,'2012Figures'!C:C,A63,'2012Figures'!H:H,B63,'2012Figures'!I:I,C63,'2012Figures'!B:B,"CyToBroker",'2012Figures'!G:G,"P1")</f>
        <v>0</v>
      </c>
      <c r="J63" s="1" t="s">
        <v>146</v>
      </c>
    </row>
    <row r="64" spans="1:10" x14ac:dyDescent="0.25">
      <c r="A64">
        <v>103</v>
      </c>
      <c r="B64" t="s">
        <v>55</v>
      </c>
      <c r="C64" s="1">
        <v>10</v>
      </c>
      <c r="D64" s="11">
        <f>SUMIFS('2012Figures'!J:J,'2012Figures'!C:C,A64,'2012Figures'!H:H,B64,'2012Figures'!I:I,C64)</f>
        <v>0</v>
      </c>
      <c r="E64" s="12">
        <f>SUMIFS('2012Figures'!J:J,'2012Figures'!C:C,A64,'2012Figures'!H:H,B64,'2012Figures'!I:I,C64,'2012Figures'!B:B,"BrokerToCy",'2012Figures'!G:G,"E1")</f>
        <v>0</v>
      </c>
      <c r="F64" s="12">
        <f>SUMIFS('2012Figures'!J:J,'2012Figures'!C:C,A64,'2012Figures'!H:H,B64,'2012Figures'!I:I,C64,'2012Figures'!B:B,"BrokerToCy",'2012Figures'!G:G,"P1")</f>
        <v>0</v>
      </c>
      <c r="G64" s="12">
        <f>SUMIFS('2012Figures'!J:J,'2012Figures'!C:C,A64,'2012Figures'!H:H,B64,'2012Figures'!I:I,C64,'2012Figures'!B:B,"CyToBroker",'2012Figures'!G:G,"E1")</f>
        <v>0</v>
      </c>
      <c r="H64" s="12">
        <f>SUMIFS('2012Figures'!J:J,'2012Figures'!C:C,A64,'2012Figures'!H:H,B64,'2012Figures'!I:I,C64,'2012Figures'!B:B,"CyToBroker",'2012Figures'!G:G,"P1")</f>
        <v>0</v>
      </c>
      <c r="J64" s="1">
        <v>201501</v>
      </c>
    </row>
    <row r="65" spans="1:10" x14ac:dyDescent="0.25">
      <c r="A65">
        <v>103</v>
      </c>
      <c r="B65" t="s">
        <v>55</v>
      </c>
      <c r="C65" s="1">
        <v>9</v>
      </c>
      <c r="D65" s="11">
        <f>SUMIFS('2012Figures'!J:J,'2012Figures'!C:C,A65,'2012Figures'!H:H,B65,'2012Figures'!I:I,C65)</f>
        <v>0</v>
      </c>
      <c r="E65" s="12">
        <f>SUMIFS('2012Figures'!J:J,'2012Figures'!C:C,A65,'2012Figures'!H:H,B65,'2012Figures'!I:I,C65,'2012Figures'!B:B,"BrokerToCy",'2012Figures'!G:G,"E1")</f>
        <v>0</v>
      </c>
      <c r="F65" s="12">
        <f>SUMIFS('2012Figures'!J:J,'2012Figures'!C:C,A65,'2012Figures'!H:H,B65,'2012Figures'!I:I,C65,'2012Figures'!B:B,"BrokerToCy",'2012Figures'!G:G,"P1")</f>
        <v>0</v>
      </c>
      <c r="G65" s="12">
        <f>SUMIFS('2012Figures'!J:J,'2012Figures'!C:C,A65,'2012Figures'!H:H,B65,'2012Figures'!I:I,C65,'2012Figures'!B:B,"CyToBroker",'2012Figures'!G:G,"E1")</f>
        <v>0</v>
      </c>
      <c r="H65" s="12">
        <f>SUMIFS('2012Figures'!J:J,'2012Figures'!C:C,A65,'2012Figures'!H:H,B65,'2012Figures'!I:I,C65,'2012Figures'!B:B,"CyToBroker",'2012Figures'!G:G,"P1")</f>
        <v>0</v>
      </c>
      <c r="J65" s="1">
        <v>201401</v>
      </c>
    </row>
    <row r="66" spans="1:10" x14ac:dyDescent="0.25">
      <c r="A66">
        <v>103</v>
      </c>
      <c r="B66" t="s">
        <v>55</v>
      </c>
      <c r="C66" s="1">
        <v>8</v>
      </c>
      <c r="D66" s="11">
        <f>SUMIFS('2012Figures'!J:J,'2012Figures'!C:C,A66,'2012Figures'!H:H,B66,'2012Figures'!I:I,C66)</f>
        <v>2443</v>
      </c>
      <c r="E66" s="11">
        <f>SUMIFS('2012Figures'!J:J,'2012Figures'!C:C,A66,'2012Figures'!H:H,B66,'2012Figures'!I:I,C66,'2012Figures'!B:B,"BrokerToCy",'2012Figures'!G:G,"E1")</f>
        <v>0</v>
      </c>
      <c r="F66" s="11">
        <f>SUMIFS('2012Figures'!J:J,'2012Figures'!C:C,A66,'2012Figures'!H:H,B66,'2012Figures'!I:I,C66,'2012Figures'!B:B,"BrokerToCy",'2012Figures'!G:G,"P1")</f>
        <v>0</v>
      </c>
      <c r="G66" s="11">
        <f>SUMIFS('2012Figures'!J:J,'2012Figures'!C:C,A66,'2012Figures'!H:H,B66,'2012Figures'!I:I,C66,'2012Figures'!B:B,"CyToBroker",'2012Figures'!G:G,"E1")</f>
        <v>2443</v>
      </c>
      <c r="H66" s="11">
        <f>SUMIFS('2012Figures'!J:J,'2012Figures'!C:C,A66,'2012Figures'!H:H,B66,'2012Figures'!I:I,C66,'2012Figures'!B:B,"CyToBroker",'2012Figures'!G:G,"P1")</f>
        <v>0</v>
      </c>
      <c r="I66" s="7"/>
      <c r="J66" s="10">
        <v>201301</v>
      </c>
    </row>
    <row r="67" spans="1:10" x14ac:dyDescent="0.25">
      <c r="A67">
        <v>103</v>
      </c>
      <c r="B67" t="s">
        <v>55</v>
      </c>
      <c r="C67" s="1">
        <v>7</v>
      </c>
      <c r="D67" s="11">
        <f>SUMIFS('2012Figures'!J:J,'2012Figures'!C:C,A67,'2012Figures'!H:H,B67,'2012Figures'!I:I,C67)</f>
        <v>0</v>
      </c>
      <c r="E67" s="12">
        <f>SUMIFS('2012Figures'!J:J,'2012Figures'!C:C,A67,'2012Figures'!H:H,B67,'2012Figures'!I:I,C67,'2012Figures'!B:B,"BrokerToCy",'2012Figures'!G:G,"E1")</f>
        <v>0</v>
      </c>
      <c r="F67" s="12">
        <f>SUMIFS('2012Figures'!J:J,'2012Figures'!C:C,A67,'2012Figures'!H:H,B67,'2012Figures'!I:I,C67,'2012Figures'!B:B,"BrokerToCy",'2012Figures'!G:G,"P1")</f>
        <v>0</v>
      </c>
      <c r="G67" s="12">
        <f>SUMIFS('2012Figures'!J:J,'2012Figures'!C:C,A67,'2012Figures'!H:H,B67,'2012Figures'!I:I,C67,'2012Figures'!B:B,"CyToBroker",'2012Figures'!G:G,"E1")</f>
        <v>0</v>
      </c>
      <c r="H67" s="12">
        <f>SUMIFS('2012Figures'!J:J,'2012Figures'!C:C,A67,'2012Figures'!H:H,B67,'2012Figures'!I:I,C67,'2012Figures'!B:B,"CyToBroker",'2012Figures'!G:G,"P1")</f>
        <v>0</v>
      </c>
      <c r="J67" s="1">
        <v>201201</v>
      </c>
    </row>
    <row r="68" spans="1:10" x14ac:dyDescent="0.25">
      <c r="A68">
        <v>103</v>
      </c>
      <c r="B68" t="s">
        <v>55</v>
      </c>
      <c r="C68" s="1">
        <v>6</v>
      </c>
      <c r="D68" s="11">
        <f>SUMIFS('2012Figures'!J:J,'2012Figures'!C:C,A68,'2012Figures'!H:H,B68,'2012Figures'!I:I,C68)</f>
        <v>10005</v>
      </c>
      <c r="E68" s="12">
        <f>SUMIFS('2012Figures'!J:J,'2012Figures'!C:C,A68,'2012Figures'!H:H,B68,'2012Figures'!I:I,C68,'2012Figures'!B:B,"BrokerToCy",'2012Figures'!G:G,"E1")</f>
        <v>0</v>
      </c>
      <c r="F68" s="12">
        <f>SUMIFS('2012Figures'!J:J,'2012Figures'!C:C,A68,'2012Figures'!H:H,B68,'2012Figures'!I:I,C68,'2012Figures'!B:B,"BrokerToCy",'2012Figures'!G:G,"P1")</f>
        <v>0</v>
      </c>
      <c r="G68" s="12">
        <f>SUMIFS('2012Figures'!J:J,'2012Figures'!C:C,A68,'2012Figures'!H:H,B68,'2012Figures'!I:I,C68,'2012Figures'!B:B,"CyToBroker",'2012Figures'!G:G,"E1")</f>
        <v>10005</v>
      </c>
      <c r="H68" s="12">
        <f>SUMIFS('2012Figures'!J:J,'2012Figures'!C:C,A68,'2012Figures'!H:H,B68,'2012Figures'!I:I,C68,'2012Figures'!B:B,"CyToBroker",'2012Figures'!G:G,"P1")</f>
        <v>0</v>
      </c>
      <c r="J68" s="1">
        <v>201101</v>
      </c>
    </row>
    <row r="69" spans="1:10" x14ac:dyDescent="0.25">
      <c r="A69">
        <v>103</v>
      </c>
      <c r="B69" t="s">
        <v>55</v>
      </c>
      <c r="C69" s="1">
        <v>5</v>
      </c>
      <c r="D69" s="11">
        <f>SUMIFS('2012Figures'!J:J,'2012Figures'!C:C,A69,'2012Figures'!H:H,B69,'2012Figures'!I:I,C69)</f>
        <v>0</v>
      </c>
      <c r="E69" s="12">
        <f>SUMIFS('2012Figures'!J:J,'2012Figures'!C:C,A69,'2012Figures'!H:H,B69,'2012Figures'!I:I,C69,'2012Figures'!B:B,"BrokerToCy",'2012Figures'!G:G,"E1")</f>
        <v>0</v>
      </c>
      <c r="F69" s="12">
        <f>SUMIFS('2012Figures'!J:J,'2012Figures'!C:C,A69,'2012Figures'!H:H,B69,'2012Figures'!I:I,C69,'2012Figures'!B:B,"BrokerToCy",'2012Figures'!G:G,"P1")</f>
        <v>0</v>
      </c>
      <c r="G69" s="12">
        <f>SUMIFS('2012Figures'!J:J,'2012Figures'!C:C,A69,'2012Figures'!H:H,B69,'2012Figures'!I:I,C69,'2012Figures'!B:B,"CyToBroker",'2012Figures'!G:G,"E1")</f>
        <v>0</v>
      </c>
      <c r="H69" s="12">
        <f>SUMIFS('2012Figures'!J:J,'2012Figures'!C:C,A69,'2012Figures'!H:H,B69,'2012Figures'!I:I,C69,'2012Figures'!B:B,"CyToBroker",'2012Figures'!G:G,"P1")</f>
        <v>0</v>
      </c>
      <c r="J69" s="1">
        <v>201001</v>
      </c>
    </row>
    <row r="70" spans="1:10" x14ac:dyDescent="0.25">
      <c r="A70">
        <v>103</v>
      </c>
      <c r="B70" t="s">
        <v>55</v>
      </c>
      <c r="C70" s="1">
        <v>4</v>
      </c>
      <c r="D70" s="11">
        <f>SUMIFS('2012Figures'!J:J,'2012Figures'!C:C,A70,'2012Figures'!H:H,B70,'2012Figures'!I:I,C70)</f>
        <v>367260</v>
      </c>
      <c r="E70" s="12">
        <f>SUMIFS('2012Figures'!J:J,'2012Figures'!C:C,A70,'2012Figures'!H:H,B70,'2012Figures'!I:I,C70,'2012Figures'!B:B,"BrokerToCy",'2012Figures'!G:G,"E1")</f>
        <v>0</v>
      </c>
      <c r="F70" s="12">
        <f>SUMIFS('2012Figures'!J:J,'2012Figures'!C:C,A70,'2012Figures'!H:H,B70,'2012Figures'!I:I,C70,'2012Figures'!B:B,"BrokerToCy",'2012Figures'!G:G,"P1")</f>
        <v>0</v>
      </c>
      <c r="G70" s="12">
        <f>SUMIFS('2012Figures'!J:J,'2012Figures'!C:C,A70,'2012Figures'!H:H,B70,'2012Figures'!I:I,C70,'2012Figures'!B:B,"CyToBroker",'2012Figures'!G:G,"E1")</f>
        <v>367260</v>
      </c>
      <c r="H70" s="12">
        <f>SUMIFS('2012Figures'!J:J,'2012Figures'!C:C,A70,'2012Figures'!H:H,B70,'2012Figures'!I:I,C70,'2012Figures'!B:B,"CyToBroker",'2012Figures'!G:G,"P1")</f>
        <v>0</v>
      </c>
      <c r="J70" s="1">
        <v>200901</v>
      </c>
    </row>
    <row r="71" spans="1:10" x14ac:dyDescent="0.25">
      <c r="A71">
        <v>103</v>
      </c>
      <c r="B71" t="s">
        <v>55</v>
      </c>
      <c r="C71" s="1">
        <v>3</v>
      </c>
      <c r="D71" s="11">
        <f>SUMIFS('2012Figures'!J:J,'2012Figures'!C:C,A71,'2012Figures'!H:H,B71,'2012Figures'!I:I,C71)</f>
        <v>0</v>
      </c>
      <c r="E71" s="12">
        <f>SUMIFS('2012Figures'!J:J,'2012Figures'!C:C,A71,'2012Figures'!H:H,B71,'2012Figures'!I:I,C71,'2012Figures'!B:B,"BrokerToCy",'2012Figures'!G:G,"E1")</f>
        <v>0</v>
      </c>
      <c r="F71" s="12">
        <f>SUMIFS('2012Figures'!J:J,'2012Figures'!C:C,A71,'2012Figures'!H:H,B71,'2012Figures'!I:I,C71,'2012Figures'!B:B,"BrokerToCy",'2012Figures'!G:G,"P1")</f>
        <v>0</v>
      </c>
      <c r="G71" s="12">
        <f>SUMIFS('2012Figures'!J:J,'2012Figures'!C:C,A71,'2012Figures'!H:H,B71,'2012Figures'!I:I,C71,'2012Figures'!B:B,"CyToBroker",'2012Figures'!G:G,"E1")</f>
        <v>0</v>
      </c>
      <c r="H71" s="12">
        <f>SUMIFS('2012Figures'!J:J,'2012Figures'!C:C,A71,'2012Figures'!H:H,B71,'2012Figures'!I:I,C71,'2012Figures'!B:B,"CyToBroker",'2012Figures'!G:G,"P1")</f>
        <v>0</v>
      </c>
      <c r="J71" s="1">
        <v>200801</v>
      </c>
    </row>
    <row r="72" spans="1:10" x14ac:dyDescent="0.25">
      <c r="A72">
        <v>103</v>
      </c>
      <c r="B72" t="s">
        <v>55</v>
      </c>
      <c r="C72" s="1">
        <v>2</v>
      </c>
      <c r="D72" s="11">
        <f>SUMIFS('2012Figures'!J:J,'2012Figures'!C:C,A72,'2012Figures'!H:H,B72,'2012Figures'!I:I,C72)</f>
        <v>0</v>
      </c>
      <c r="E72" s="12">
        <f>SUMIFS('2012Figures'!J:J,'2012Figures'!C:C,A72,'2012Figures'!H:H,B72,'2012Figures'!I:I,C72,'2012Figures'!B:B,"BrokerToCy",'2012Figures'!G:G,"E1")</f>
        <v>0</v>
      </c>
      <c r="F72" s="12">
        <f>SUMIFS('2012Figures'!J:J,'2012Figures'!C:C,A72,'2012Figures'!H:H,B72,'2012Figures'!I:I,C72,'2012Figures'!B:B,"BrokerToCy",'2012Figures'!G:G,"P1")</f>
        <v>0</v>
      </c>
      <c r="G72" s="12">
        <f>SUMIFS('2012Figures'!J:J,'2012Figures'!C:C,A72,'2012Figures'!H:H,B72,'2012Figures'!I:I,C72,'2012Figures'!B:B,"CyToBroker",'2012Figures'!G:G,"E1")</f>
        <v>0</v>
      </c>
      <c r="H72" s="12">
        <f>SUMIFS('2012Figures'!J:J,'2012Figures'!C:C,A72,'2012Figures'!H:H,B72,'2012Figures'!I:I,C72,'2012Figures'!B:B,"CyToBroker",'2012Figures'!G:G,"P1")</f>
        <v>0</v>
      </c>
      <c r="J72" s="1">
        <v>200701</v>
      </c>
    </row>
    <row r="73" spans="1:10" x14ac:dyDescent="0.25">
      <c r="A73">
        <v>103</v>
      </c>
      <c r="B73" t="s">
        <v>55</v>
      </c>
      <c r="C73" s="1">
        <v>1</v>
      </c>
      <c r="D73" s="11">
        <f>SUMIFS('2012Figures'!J:J,'2012Figures'!C:C,A73,'2012Figures'!H:H,B73,'2012Figures'!I:I,C73)</f>
        <v>0</v>
      </c>
      <c r="E73" s="12">
        <f>SUMIFS('2012Figures'!J:J,'2012Figures'!C:C,A73,'2012Figures'!H:H,B73,'2012Figures'!I:I,C73,'2012Figures'!B:B,"BrokerToCy",'2012Figures'!G:G,"E1")</f>
        <v>0</v>
      </c>
      <c r="F73" s="12">
        <f>SUMIFS('2012Figures'!J:J,'2012Figures'!C:C,A73,'2012Figures'!H:H,B73,'2012Figures'!I:I,C73,'2012Figures'!B:B,"BrokerToCy",'2012Figures'!G:G,"P1")</f>
        <v>0</v>
      </c>
      <c r="G73" s="12">
        <f>SUMIFS('2012Figures'!J:J,'2012Figures'!C:C,A73,'2012Figures'!H:H,B73,'2012Figures'!I:I,C73,'2012Figures'!B:B,"CyToBroker",'2012Figures'!G:G,"E1")</f>
        <v>0</v>
      </c>
      <c r="H73" s="12">
        <f>SUMIFS('2012Figures'!J:J,'2012Figures'!C:C,A73,'2012Figures'!H:H,B73,'2012Figures'!I:I,C73,'2012Figures'!B:B,"CyToBroker",'2012Figures'!G:G,"P1")</f>
        <v>0</v>
      </c>
      <c r="J73" s="1">
        <v>200601</v>
      </c>
    </row>
    <row r="74" spans="1:10" x14ac:dyDescent="0.25">
      <c r="A74">
        <v>103</v>
      </c>
      <c r="B74" t="s">
        <v>55</v>
      </c>
      <c r="D74" s="11">
        <f>SUMIFS('2012Figures'!J:J,'2012Figures'!C:C,A74,'2012Figures'!I:I,"")</f>
        <v>1099268</v>
      </c>
      <c r="E74" s="12">
        <f>SUMIFS('2012Figures'!J:J,'2012Figures'!C:C,A74,'2012Figures'!I:I,"",'2012Figures'!B:B,"BrokerToCy",'2012Figures'!G:G,"E1")</f>
        <v>34</v>
      </c>
      <c r="F74" s="12">
        <f>SUMIFS('2012Figures'!J:J,'2012Figures'!C:C,A74,'2012Figures'!I:I,"",'2012Figures'!B:B,"BrokerToCy",'2012Figures'!G:G,"P1")</f>
        <v>2</v>
      </c>
      <c r="G74" s="12">
        <f>SUMIFS('2012Figures'!J:J,'2012Figures'!C:C,A74,'2012Figures'!I:I,"",'2012Figures'!B:B,"CyToBroker",'2012Figures'!G:G,"E1")</f>
        <v>1099232</v>
      </c>
      <c r="H74" s="12">
        <f>SUMIFS('2012Figures'!J:J,'2012Figures'!C:C,A74,'2012Figures'!I:I,"",'2012Figures'!B:B,"CyToBroker",'2012Figures'!G:G,"P1")</f>
        <v>0</v>
      </c>
      <c r="J74" s="1" t="s">
        <v>131</v>
      </c>
    </row>
    <row r="75" spans="1:10" x14ac:dyDescent="0.25">
      <c r="A75" s="37"/>
      <c r="B75" s="37" t="s">
        <v>92</v>
      </c>
      <c r="C75" s="38"/>
      <c r="D75" s="39">
        <f>SUM(E75:H75)</f>
        <v>1486559</v>
      </c>
      <c r="E75" s="39">
        <f t="shared" ref="E75" si="12">SUM(E63:E74)</f>
        <v>34</v>
      </c>
      <c r="F75" s="39">
        <f t="shared" ref="F75" si="13">SUM(F63:F74)</f>
        <v>2</v>
      </c>
      <c r="G75" s="39">
        <f t="shared" ref="G75" si="14">SUM(G63:G74)</f>
        <v>1486523</v>
      </c>
      <c r="H75" s="39">
        <f t="shared" ref="H75" si="15">SUM(H63:H74)</f>
        <v>0</v>
      </c>
      <c r="I75" s="37"/>
      <c r="J75" s="38"/>
    </row>
    <row r="76" spans="1:10" x14ac:dyDescent="0.25">
      <c r="A76" s="13">
        <v>104</v>
      </c>
      <c r="B76" s="13" t="s">
        <v>93</v>
      </c>
      <c r="C76" s="14" t="s">
        <v>88</v>
      </c>
      <c r="D76" s="15">
        <f>SUMIFS('2012Figures'!J:J,'2012Figures'!C:C,A76)</f>
        <v>2903284</v>
      </c>
      <c r="E76" s="15">
        <f>SUMIFS('2012Figures'!J:J,'2012Figures'!C:C,A76,'2012Figures'!B:B,"BrokerToCy",'2012Figures'!G:G,"E1")</f>
        <v>24</v>
      </c>
      <c r="F76" s="15">
        <f>SUMIFS('2012Figures'!J:J,'2012Figures'!C:C,A76,'2012Figures'!B:B,"BrokerToCy",'2012Figures'!G:G,"P1")</f>
        <v>0</v>
      </c>
      <c r="G76" s="15">
        <f>SUMIFS('2012Figures'!J:J,'2012Figures'!C:C,A76,'2012Figures'!B:B,"CyToBroker",'2012Figures'!G:G,"E1")</f>
        <v>2903260</v>
      </c>
      <c r="H76" s="15">
        <f>SUMIFS('2012Figures'!J:J,'2012Figures'!C:C,A76,'2012Figures'!B:B,"CyToBroker",'2012Figures'!G:G,"P1")</f>
        <v>0</v>
      </c>
      <c r="I76" s="13"/>
      <c r="J76" s="14"/>
    </row>
    <row r="77" spans="1:10" x14ac:dyDescent="0.25">
      <c r="A77">
        <v>104</v>
      </c>
      <c r="D77" s="11">
        <f>SUMIFS('2012Figures'!J:J,'2012Figures'!C:C,A77,'2012Figures'!H:H,"",'2012Figures'!I:I,"")</f>
        <v>1788685</v>
      </c>
      <c r="E77" s="12">
        <f>SUMIFS('2012Figures'!J:J,'2012Figures'!C:C,A77,'2012Figures'!H:H,"",'2012Figures'!I:I,"",'2012Figures'!B:B,"BrokerToCy",'2012Figures'!G:G,"E1")</f>
        <v>24</v>
      </c>
      <c r="F77" s="12">
        <f>SUMIFS('2012Figures'!J:J,'2012Figures'!C:C,A77,'2012Figures'!H:H,"",'2012Figures'!I:I,"",'2012Figures'!B:B,"BrokerToCy",'2012Figures'!G:G,"P1")</f>
        <v>0</v>
      </c>
      <c r="G77" s="12">
        <f>SUMIFS('2012Figures'!J:J,'2012Figures'!C:C,A77,'2012Figures'!H:H,"",'2012Figures'!I:I,"",'2012Figures'!B:B,"CyToBroker",'2012Figures'!G:G,"E1")</f>
        <v>1788661</v>
      </c>
      <c r="H77" s="12">
        <f>SUMIFS('2012Figures'!J:J,'2012Figures'!C:C,A77,'2012Figures'!H:H,"",'2012Figures'!I:I,"",'2012Figures'!B:B,"CyToBroker",'2012Figures'!G:G,"P1")</f>
        <v>0</v>
      </c>
      <c r="J77" s="1" t="s">
        <v>131</v>
      </c>
    </row>
    <row r="78" spans="1:10" x14ac:dyDescent="0.25">
      <c r="A78">
        <v>104</v>
      </c>
      <c r="B78" t="s">
        <v>56</v>
      </c>
      <c r="D78" s="11">
        <f>SUMIFS('2012Figures'!J:J,'2012Figures'!C:C,A78,'2012Figures'!H:H,B78)</f>
        <v>1031360</v>
      </c>
      <c r="E78" s="12">
        <f>SUMIFS('2012Figures'!J:J,'2012Figures'!C:C,A78,'2012Figures'!H:H,B78,'2012Figures'!B:B,"BrokerToCy",'2012Figures'!G:G,"E1")</f>
        <v>0</v>
      </c>
      <c r="F78" s="12">
        <f>SUMIFS('2012Figures'!J:J,'2012Figures'!C:C,A78,'2012Figures'!H:H,B78,'2012Figures'!B:B,"BrokerToCy",'2012Figures'!G:G,"P1")</f>
        <v>0</v>
      </c>
      <c r="G78" s="12">
        <f>SUMIFS('2012Figures'!J:J,'2012Figures'!C:C,A78,'2012Figures'!H:H,B78,'2012Figures'!B:B,"CyToBroker",'2012Figures'!G:G,"E1")</f>
        <v>1031360</v>
      </c>
      <c r="H78" s="12">
        <f>SUMIFS('2012Figures'!J:J,'2012Figures'!C:C,A78,'2012Figures'!H:H,B78,'2012Figures'!B:B,"CyToBroker",'2012Figures'!G:G,"P1")</f>
        <v>0</v>
      </c>
      <c r="J78" s="1" t="s">
        <v>146</v>
      </c>
    </row>
    <row r="79" spans="1:10" x14ac:dyDescent="0.25">
      <c r="A79">
        <v>104</v>
      </c>
      <c r="B79">
        <v>2</v>
      </c>
      <c r="D79" s="11">
        <f>SUMIFS('2012Figures'!J:J,'2012Figures'!C:C,A79,'2012Figures'!H:H,B79)</f>
        <v>10694</v>
      </c>
      <c r="E79" s="12">
        <f>SUMIFS('2012Figures'!J:J,'2012Figures'!C:C,A79,'2012Figures'!H:H,B79,'2012Figures'!B:B,"BrokerToCy",'2012Figures'!G:G,"E1")</f>
        <v>0</v>
      </c>
      <c r="F79" s="12">
        <f>SUMIFS('2012Figures'!J:J,'2012Figures'!C:C,A79,'2012Figures'!H:H,B79,'2012Figures'!B:B,"BrokerToCy",'2012Figures'!G:G,"P1")</f>
        <v>0</v>
      </c>
      <c r="G79" s="12">
        <f>SUMIFS('2012Figures'!J:J,'2012Figures'!C:C,A79,'2012Figures'!H:H,B79,'2012Figures'!B:B,"CyToBroker",'2012Figures'!G:G,"E1")</f>
        <v>10694</v>
      </c>
      <c r="H79" s="12">
        <f>SUMIFS('2012Figures'!J:J,'2012Figures'!C:C,A79,'2012Figures'!H:H,B79,'2012Figures'!B:B,"CyToBroker",'2012Figures'!G:G,"P1")</f>
        <v>0</v>
      </c>
      <c r="J79" s="1" t="s">
        <v>146</v>
      </c>
    </row>
    <row r="80" spans="1:10" x14ac:dyDescent="0.25">
      <c r="A80">
        <v>104</v>
      </c>
      <c r="B80">
        <v>3</v>
      </c>
      <c r="D80" s="11">
        <f>SUMIFS('2012Figures'!J:J,'2012Figures'!C:C,A80,'2012Figures'!H:H,B80)</f>
        <v>980</v>
      </c>
      <c r="E80" s="12">
        <f>SUMIFS('2012Figures'!J:J,'2012Figures'!C:C,A80,'2012Figures'!H:H,B80,'2012Figures'!B:B,"BrokerToCy",'2012Figures'!G:G,"E1")</f>
        <v>0</v>
      </c>
      <c r="F80" s="12">
        <f>SUMIFS('2012Figures'!J:J,'2012Figures'!C:C,A80,'2012Figures'!H:H,B80,'2012Figures'!B:B,"BrokerToCy",'2012Figures'!G:G,"P1")</f>
        <v>0</v>
      </c>
      <c r="G80" s="12">
        <f>SUMIFS('2012Figures'!J:J,'2012Figures'!C:C,A80,'2012Figures'!H:H,B80,'2012Figures'!B:B,"CyToBroker",'2012Figures'!G:G,"E1")</f>
        <v>980</v>
      </c>
      <c r="H80" s="12">
        <f>SUMIFS('2012Figures'!J:J,'2012Figures'!C:C,A80,'2012Figures'!H:H,B80,'2012Figures'!B:B,"CyToBroker",'2012Figures'!G:G,"P1")</f>
        <v>0</v>
      </c>
      <c r="J80" s="1" t="s">
        <v>146</v>
      </c>
    </row>
    <row r="81" spans="1:10" x14ac:dyDescent="0.25">
      <c r="A81">
        <v>104</v>
      </c>
      <c r="B81">
        <v>4</v>
      </c>
      <c r="D81" s="11">
        <f>SUMIFS('2012Figures'!J:J,'2012Figures'!C:C,A81,'2012Figures'!H:H,B81)</f>
        <v>4393</v>
      </c>
      <c r="E81" s="12">
        <f>SUMIFS('2012Figures'!J:J,'2012Figures'!C:C,A81,'2012Figures'!H:H,B81,'2012Figures'!B:B,"BrokerToCy",'2012Figures'!G:G,"E1")</f>
        <v>0</v>
      </c>
      <c r="F81" s="12">
        <f>SUMIFS('2012Figures'!J:J,'2012Figures'!C:C,A81,'2012Figures'!H:H,B81,'2012Figures'!B:B,"BrokerToCy",'2012Figures'!G:G,"P1")</f>
        <v>0</v>
      </c>
      <c r="G81" s="12">
        <f>SUMIFS('2012Figures'!J:J,'2012Figures'!C:C,A81,'2012Figures'!H:H,B81,'2012Figures'!B:B,"CyToBroker",'2012Figures'!G:G,"E1")</f>
        <v>4393</v>
      </c>
      <c r="H81" s="12">
        <f>SUMIFS('2012Figures'!J:J,'2012Figures'!C:C,A81,'2012Figures'!H:H,B81,'2012Figures'!B:B,"CyToBroker",'2012Figures'!G:G,"P1")</f>
        <v>0</v>
      </c>
      <c r="J81" s="1" t="s">
        <v>146</v>
      </c>
    </row>
    <row r="82" spans="1:10" x14ac:dyDescent="0.25">
      <c r="A82">
        <v>104</v>
      </c>
      <c r="B82">
        <v>5</v>
      </c>
      <c r="D82" s="11">
        <f>SUMIFS('2012Figures'!J:J,'2012Figures'!C:C,A82,'2012Figures'!H:H,B82)</f>
        <v>1888</v>
      </c>
      <c r="E82" s="12">
        <f>SUMIFS('2012Figures'!J:J,'2012Figures'!C:C,A82,'2012Figures'!H:H,B82,'2012Figures'!B:B,"BrokerToCy",'2012Figures'!G:G,"E1")</f>
        <v>0</v>
      </c>
      <c r="F82" s="12">
        <f>SUMIFS('2012Figures'!J:J,'2012Figures'!C:C,A82,'2012Figures'!H:H,B82,'2012Figures'!B:B,"BrokerToCy",'2012Figures'!G:G,"P1")</f>
        <v>0</v>
      </c>
      <c r="G82" s="12">
        <f>SUMIFS('2012Figures'!J:J,'2012Figures'!C:C,A82,'2012Figures'!H:H,B82,'2012Figures'!B:B,"CyToBroker",'2012Figures'!G:G,"E1")</f>
        <v>1888</v>
      </c>
      <c r="H82" s="12">
        <f>SUMIFS('2012Figures'!J:J,'2012Figures'!C:C,A82,'2012Figures'!H:H,B82,'2012Figures'!B:B,"CyToBroker",'2012Figures'!G:G,"P1")</f>
        <v>0</v>
      </c>
      <c r="J82" s="1" t="s">
        <v>146</v>
      </c>
    </row>
    <row r="83" spans="1:10" x14ac:dyDescent="0.25">
      <c r="A83">
        <v>104</v>
      </c>
      <c r="B83" t="s">
        <v>57</v>
      </c>
      <c r="C83" s="1">
        <v>4</v>
      </c>
      <c r="D83" s="11">
        <f>SUMIFS('2012Figures'!J:J,'2012Figures'!C:C,A83,'2012Figures'!H:H,B83,'2012Figures'!I:I,C83)</f>
        <v>4453</v>
      </c>
      <c r="E83" s="11">
        <f>SUMIFS('2012Figures'!J:J,'2012Figures'!C:C,A83,'2012Figures'!H:H,B83,'2012Figures'!I:I,C83,'2012Figures'!B:B,"BrokerToCy",'2012Figures'!G:G,"E1")</f>
        <v>0</v>
      </c>
      <c r="F83" s="11">
        <f>SUMIFS('2012Figures'!J:J,'2012Figures'!C:C,A83,'2012Figures'!H:H,B83,'2012Figures'!I:I,C83,'2012Figures'!B:B,"BrokerToCy",'2012Figures'!G:G,"P1")</f>
        <v>0</v>
      </c>
      <c r="G83" s="11">
        <f>SUMIFS('2012Figures'!J:J,'2012Figures'!C:C,A83,'2012Figures'!H:H,B83,'2012Figures'!I:I,C83,'2012Figures'!B:B,"CyToBroker",'2012Figures'!G:G,"E1")</f>
        <v>4453</v>
      </c>
      <c r="H83" s="11">
        <f>SUMIFS('2012Figures'!J:J,'2012Figures'!C:C,A83,'2012Figures'!H:H,B83,'2012Figures'!I:I,C83,'2012Figures'!B:B,"CyToBroker",'2012Figures'!G:G,"P1")</f>
        <v>0</v>
      </c>
      <c r="I83" s="7"/>
      <c r="J83" s="1" t="s">
        <v>146</v>
      </c>
    </row>
    <row r="84" spans="1:10" x14ac:dyDescent="0.25">
      <c r="A84">
        <v>104</v>
      </c>
      <c r="B84" t="s">
        <v>57</v>
      </c>
      <c r="C84" s="1">
        <v>2</v>
      </c>
      <c r="D84" s="11">
        <f>SUMIFS('2012Figures'!J:J,'2012Figures'!C:C,A84,'2012Figures'!H:H,B84,'2012Figures'!I:I,C84)</f>
        <v>459</v>
      </c>
      <c r="E84" s="11">
        <f>SUMIFS('2012Figures'!J:J,'2012Figures'!C:C,A84,'2012Figures'!H:H,B84,'2012Figures'!I:I,C84,'2012Figures'!B:B,"BrokerToCy",'2012Figures'!G:G,"E1")</f>
        <v>0</v>
      </c>
      <c r="F84" s="11">
        <f>SUMIFS('2012Figures'!J:J,'2012Figures'!C:C,A84,'2012Figures'!H:H,B84,'2012Figures'!I:I,C84,'2012Figures'!B:B,"BrokerToCy",'2012Figures'!G:G,"P1")</f>
        <v>0</v>
      </c>
      <c r="G84" s="11">
        <f>SUMIFS('2012Figures'!J:J,'2012Figures'!C:C,A84,'2012Figures'!H:H,B84,'2012Figures'!I:I,C84,'2012Figures'!B:B,"CyToBroker",'2012Figures'!G:G,"E1")</f>
        <v>459</v>
      </c>
      <c r="H84" s="11">
        <f>SUMIFS('2012Figures'!J:J,'2012Figures'!C:C,A84,'2012Figures'!H:H,B84,'2012Figures'!I:I,C84,'2012Figures'!B:B,"CyToBroker",'2012Figures'!G:G,"P1")</f>
        <v>0</v>
      </c>
      <c r="I84" s="7"/>
      <c r="J84" s="10">
        <v>201001</v>
      </c>
    </row>
    <row r="85" spans="1:10" x14ac:dyDescent="0.25">
      <c r="A85">
        <v>104</v>
      </c>
      <c r="B85" t="s">
        <v>57</v>
      </c>
      <c r="C85" s="1">
        <v>1</v>
      </c>
      <c r="D85" s="11">
        <f>SUMIFS('2012Figures'!J:J,'2012Figures'!C:C,A85,'2012Figures'!H:H,B85,'2012Figures'!I:I,C85)</f>
        <v>0</v>
      </c>
      <c r="E85" s="12">
        <f>SUMIFS('2012Figures'!J:J,'2012Figures'!C:C,A85,'2012Figures'!H:H,B85,'2012Figures'!I:I,C85,'2012Figures'!B:B,"BrokerToCy",'2012Figures'!G:G,"E1")</f>
        <v>0</v>
      </c>
      <c r="F85" s="12">
        <f>SUMIFS('2012Figures'!J:J,'2012Figures'!C:C,A85,'2012Figures'!H:H,B85,'2012Figures'!I:I,C85,'2012Figures'!B:B,"BrokerToCy",'2012Figures'!G:G,"P1")</f>
        <v>0</v>
      </c>
      <c r="G85" s="12">
        <f>SUMIFS('2012Figures'!J:J,'2012Figures'!C:C,A85,'2012Figures'!H:H,B85,'2012Figures'!I:I,C85,'2012Figures'!B:B,"CyToBroker",'2012Figures'!G:G,"E1")</f>
        <v>0</v>
      </c>
      <c r="H85" s="12">
        <f>SUMIFS('2012Figures'!J:J,'2012Figures'!C:C,A85,'2012Figures'!H:H,B85,'2012Figures'!I:I,C85,'2012Figures'!B:B,"CyToBroker",'2012Figures'!G:G,"P1")</f>
        <v>0</v>
      </c>
      <c r="J85" s="1">
        <v>200601</v>
      </c>
    </row>
    <row r="86" spans="1:10" x14ac:dyDescent="0.25">
      <c r="A86">
        <v>104</v>
      </c>
      <c r="B86" t="s">
        <v>57</v>
      </c>
      <c r="D86" s="11">
        <f>SUMIFS('2012Figures'!J:J,'2012Figures'!C:C,A86,'2012Figures'!H:H,B86,'2012Figures'!I:I,"")</f>
        <v>0</v>
      </c>
      <c r="E86" s="12">
        <f>SUMIFS('2012Figures'!J:J,'2012Figures'!C:C,A86,'2012Figures'!H:H,B86,'2012Figures'!I:I,"",'2012Figures'!B:B,"BrokerToCy",'2012Figures'!G:G,"E1")</f>
        <v>0</v>
      </c>
      <c r="F86" s="12">
        <f>SUMIFS('2012Figures'!J:J,'2012Figures'!C:C,A86,'2012Figures'!H:H,B86,'2012Figures'!I:I,"",'2012Figures'!B:B,"BrokerToCy",'2012Figures'!G:G,"P1")</f>
        <v>0</v>
      </c>
      <c r="G86" s="12">
        <f>SUMIFS('2012Figures'!J:J,'2012Figures'!C:C,A86,'2012Figures'!H:H,B86,'2012Figures'!I:I,"",'2012Figures'!B:B,"CyToBroker",'2012Figures'!G:G,"E1")</f>
        <v>0</v>
      </c>
      <c r="H86" s="12">
        <f>SUMIFS('2012Figures'!J:J,'2012Figures'!C:C,A86,'2012Figures'!H:H,B86,'2012Figures'!I:I,"",'2012Figures'!B:B,"CyToBroker",'2012Figures'!G:G,"P1")</f>
        <v>0</v>
      </c>
      <c r="J86" s="1" t="s">
        <v>131</v>
      </c>
    </row>
    <row r="87" spans="1:10" x14ac:dyDescent="0.25">
      <c r="A87">
        <v>104</v>
      </c>
      <c r="B87" t="s">
        <v>21</v>
      </c>
      <c r="C87" s="1">
        <v>10</v>
      </c>
      <c r="D87" s="11">
        <f>SUMIFS('2012Figures'!J:J,'2012Figures'!C:C,A87,'2012Figures'!H:H,B87,'2012Figures'!I:I,C87)</f>
        <v>0</v>
      </c>
      <c r="E87" s="12">
        <f>SUMIFS('2012Figures'!J:J,'2012Figures'!C:C,A87,'2012Figures'!H:H,B87,'2012Figures'!I:I,C87,'2012Figures'!B:B,"BrokerToCy",'2012Figures'!G:G,"E1")</f>
        <v>0</v>
      </c>
      <c r="F87" s="12">
        <f>SUMIFS('2012Figures'!J:J,'2012Figures'!C:C,A87,'2012Figures'!H:H,B87,'2012Figures'!I:I,C87,'2012Figures'!B:B,"BrokerToCy",'2012Figures'!G:G,"P1")</f>
        <v>0</v>
      </c>
      <c r="G87" s="12">
        <f>SUMIFS('2012Figures'!J:J,'2012Figures'!C:C,A87,'2012Figures'!H:H,B87,'2012Figures'!I:I,C87,'2012Figures'!B:B,"CyToBroker",'2012Figures'!G:G,"E1")</f>
        <v>0</v>
      </c>
      <c r="H87" s="12">
        <f>SUMIFS('2012Figures'!J:J,'2012Figures'!C:C,A87,'2012Figures'!H:H,B87,'2012Figures'!I:I,C87,'2012Figures'!B:B,"CyToBroker",'2012Figures'!G:G,"P1")</f>
        <v>0</v>
      </c>
      <c r="J87" s="1">
        <v>201501</v>
      </c>
    </row>
    <row r="88" spans="1:10" x14ac:dyDescent="0.25">
      <c r="A88">
        <v>104</v>
      </c>
      <c r="B88" t="s">
        <v>21</v>
      </c>
      <c r="C88" s="1">
        <v>9</v>
      </c>
      <c r="D88" s="11">
        <f>SUMIFS('2012Figures'!J:J,'2012Figures'!C:C,A88,'2012Figures'!H:H,B88,'2012Figures'!I:I,C88)</f>
        <v>0</v>
      </c>
      <c r="E88" s="12">
        <f>SUMIFS('2012Figures'!J:J,'2012Figures'!C:C,A88,'2012Figures'!H:H,B88,'2012Figures'!I:I,C88,'2012Figures'!B:B,"BrokerToCy",'2012Figures'!G:G,"E1")</f>
        <v>0</v>
      </c>
      <c r="F88" s="12">
        <f>SUMIFS('2012Figures'!J:J,'2012Figures'!C:C,A88,'2012Figures'!H:H,B88,'2012Figures'!I:I,C88,'2012Figures'!B:B,"BrokerToCy",'2012Figures'!G:G,"P1")</f>
        <v>0</v>
      </c>
      <c r="G88" s="12">
        <f>SUMIFS('2012Figures'!J:J,'2012Figures'!C:C,A88,'2012Figures'!H:H,B88,'2012Figures'!I:I,C88,'2012Figures'!B:B,"CyToBroker",'2012Figures'!G:G,"E1")</f>
        <v>0</v>
      </c>
      <c r="H88" s="12">
        <f>SUMIFS('2012Figures'!J:J,'2012Figures'!C:C,A88,'2012Figures'!H:H,B88,'2012Figures'!I:I,C88,'2012Figures'!B:B,"CyToBroker",'2012Figures'!G:G,"P1")</f>
        <v>0</v>
      </c>
      <c r="J88" s="1">
        <v>201401</v>
      </c>
    </row>
    <row r="89" spans="1:10" x14ac:dyDescent="0.25">
      <c r="A89">
        <v>104</v>
      </c>
      <c r="B89" t="s">
        <v>21</v>
      </c>
      <c r="C89" s="1">
        <v>8</v>
      </c>
      <c r="D89" s="11">
        <f>SUMIFS('2012Figures'!J:J,'2012Figures'!C:C,A89,'2012Figures'!H:H,B89,'2012Figures'!I:I,C89)</f>
        <v>140</v>
      </c>
      <c r="E89" s="11">
        <f>SUMIFS('2012Figures'!J:J,'2012Figures'!C:C,A89,'2012Figures'!H:H,B89,'2012Figures'!I:I,C89,'2012Figures'!B:B,"BrokerToCy",'2012Figures'!G:G,"E1")</f>
        <v>0</v>
      </c>
      <c r="F89" s="11">
        <f>SUMIFS('2012Figures'!J:J,'2012Figures'!C:C,A89,'2012Figures'!H:H,B89,'2012Figures'!I:I,C89,'2012Figures'!B:B,"BrokerToCy",'2012Figures'!G:G,"P1")</f>
        <v>0</v>
      </c>
      <c r="G89" s="11">
        <f>SUMIFS('2012Figures'!J:J,'2012Figures'!C:C,A89,'2012Figures'!H:H,B89,'2012Figures'!I:I,C89,'2012Figures'!B:B,"CyToBroker",'2012Figures'!G:G,"E1")</f>
        <v>140</v>
      </c>
      <c r="H89" s="11">
        <f>SUMIFS('2012Figures'!J:J,'2012Figures'!C:C,A89,'2012Figures'!H:H,B89,'2012Figures'!I:I,C89,'2012Figures'!B:B,"CyToBroker",'2012Figures'!G:G,"P1")</f>
        <v>0</v>
      </c>
      <c r="I89" s="7"/>
      <c r="J89" s="10">
        <v>201301</v>
      </c>
    </row>
    <row r="90" spans="1:10" x14ac:dyDescent="0.25">
      <c r="A90">
        <v>104</v>
      </c>
      <c r="B90" t="s">
        <v>21</v>
      </c>
      <c r="C90" s="1">
        <v>7</v>
      </c>
      <c r="D90" s="11">
        <f>SUMIFS('2012Figures'!J:J,'2012Figures'!C:C,A90,'2012Figures'!H:H,B90,'2012Figures'!I:I,C90)</f>
        <v>0</v>
      </c>
      <c r="E90" s="12">
        <f>SUMIFS('2012Figures'!J:J,'2012Figures'!C:C,A90,'2012Figures'!H:H,B90,'2012Figures'!I:I,C90,'2012Figures'!B:B,"BrokerToCy",'2012Figures'!G:G,"E1")</f>
        <v>0</v>
      </c>
      <c r="F90" s="12">
        <f>SUMIFS('2012Figures'!J:J,'2012Figures'!C:C,A90,'2012Figures'!H:H,B90,'2012Figures'!I:I,C90,'2012Figures'!B:B,"BrokerToCy",'2012Figures'!G:G,"P1")</f>
        <v>0</v>
      </c>
      <c r="G90" s="12">
        <f>SUMIFS('2012Figures'!J:J,'2012Figures'!C:C,A90,'2012Figures'!H:H,B90,'2012Figures'!I:I,C90,'2012Figures'!B:B,"CyToBroker",'2012Figures'!G:G,"E1")</f>
        <v>0</v>
      </c>
      <c r="H90" s="12">
        <f>SUMIFS('2012Figures'!J:J,'2012Figures'!C:C,A90,'2012Figures'!H:H,B90,'2012Figures'!I:I,C90,'2012Figures'!B:B,"CyToBroker",'2012Figures'!G:G,"P1")</f>
        <v>0</v>
      </c>
      <c r="J90" s="1">
        <v>201201</v>
      </c>
    </row>
    <row r="91" spans="1:10" x14ac:dyDescent="0.25">
      <c r="A91">
        <v>104</v>
      </c>
      <c r="B91" t="s">
        <v>21</v>
      </c>
      <c r="C91" s="1">
        <v>6</v>
      </c>
      <c r="D91" s="11">
        <f>SUMIFS('2012Figures'!J:J,'2012Figures'!C:C,A91,'2012Figures'!H:H,B91,'2012Figures'!I:I,C91)</f>
        <v>10148</v>
      </c>
      <c r="E91" s="12">
        <f>SUMIFS('2012Figures'!J:J,'2012Figures'!C:C,A91,'2012Figures'!H:H,B91,'2012Figures'!I:I,C91,'2012Figures'!B:B,"BrokerToCy",'2012Figures'!G:G,"E1")</f>
        <v>0</v>
      </c>
      <c r="F91" s="12">
        <f>SUMIFS('2012Figures'!J:J,'2012Figures'!C:C,A91,'2012Figures'!H:H,B91,'2012Figures'!I:I,C91,'2012Figures'!B:B,"BrokerToCy",'2012Figures'!G:G,"P1")</f>
        <v>0</v>
      </c>
      <c r="G91" s="12">
        <f>SUMIFS('2012Figures'!J:J,'2012Figures'!C:C,A91,'2012Figures'!H:H,B91,'2012Figures'!I:I,C91,'2012Figures'!B:B,"CyToBroker",'2012Figures'!G:G,"E1")</f>
        <v>10148</v>
      </c>
      <c r="H91" s="12">
        <f>SUMIFS('2012Figures'!J:J,'2012Figures'!C:C,A91,'2012Figures'!H:H,B91,'2012Figures'!I:I,C91,'2012Figures'!B:B,"CyToBroker",'2012Figures'!G:G,"P1")</f>
        <v>0</v>
      </c>
      <c r="J91" s="1">
        <v>201101</v>
      </c>
    </row>
    <row r="92" spans="1:10" x14ac:dyDescent="0.25">
      <c r="A92">
        <v>104</v>
      </c>
      <c r="B92" t="s">
        <v>21</v>
      </c>
      <c r="C92" s="1">
        <v>5</v>
      </c>
      <c r="D92" s="11">
        <f>SUMIFS('2012Figures'!J:J,'2012Figures'!C:C,A92,'2012Figures'!H:H,B92,'2012Figures'!I:I,C92)</f>
        <v>0</v>
      </c>
      <c r="E92" s="12">
        <f>SUMIFS('2012Figures'!J:J,'2012Figures'!C:C,A92,'2012Figures'!H:H,B92,'2012Figures'!I:I,C92,'2012Figures'!B:B,"BrokerToCy",'2012Figures'!G:G,"E1")</f>
        <v>0</v>
      </c>
      <c r="F92" s="12">
        <f>SUMIFS('2012Figures'!J:J,'2012Figures'!C:C,A92,'2012Figures'!H:H,B92,'2012Figures'!I:I,C92,'2012Figures'!B:B,"BrokerToCy",'2012Figures'!G:G,"P1")</f>
        <v>0</v>
      </c>
      <c r="G92" s="12">
        <f>SUMIFS('2012Figures'!J:J,'2012Figures'!C:C,A92,'2012Figures'!H:H,B92,'2012Figures'!I:I,C92,'2012Figures'!B:B,"CyToBroker",'2012Figures'!G:G,"E1")</f>
        <v>0</v>
      </c>
      <c r="H92" s="12">
        <f>SUMIFS('2012Figures'!J:J,'2012Figures'!C:C,A92,'2012Figures'!H:H,B92,'2012Figures'!I:I,C92,'2012Figures'!B:B,"CyToBroker",'2012Figures'!G:G,"P1")</f>
        <v>0</v>
      </c>
      <c r="J92" s="1">
        <v>201001</v>
      </c>
    </row>
    <row r="93" spans="1:10" x14ac:dyDescent="0.25">
      <c r="A93">
        <v>104</v>
      </c>
      <c r="B93" t="s">
        <v>21</v>
      </c>
      <c r="C93" s="1">
        <v>4</v>
      </c>
      <c r="D93" s="11">
        <f>SUMIFS('2012Figures'!J:J,'2012Figures'!C:C,A93,'2012Figures'!H:H,B93,'2012Figures'!I:I,C93)</f>
        <v>49931</v>
      </c>
      <c r="E93" s="12">
        <f>SUMIFS('2012Figures'!J:J,'2012Figures'!C:C,A93,'2012Figures'!H:H,B93,'2012Figures'!I:I,C93,'2012Figures'!B:B,"BrokerToCy",'2012Figures'!G:G,"E1")</f>
        <v>0</v>
      </c>
      <c r="F93" s="12">
        <f>SUMIFS('2012Figures'!J:J,'2012Figures'!C:C,A93,'2012Figures'!H:H,B93,'2012Figures'!I:I,C93,'2012Figures'!B:B,"BrokerToCy",'2012Figures'!G:G,"P1")</f>
        <v>0</v>
      </c>
      <c r="G93" s="12">
        <f>SUMIFS('2012Figures'!J:J,'2012Figures'!C:C,A93,'2012Figures'!H:H,B93,'2012Figures'!I:I,C93,'2012Figures'!B:B,"CyToBroker",'2012Figures'!G:G,"E1")</f>
        <v>49931</v>
      </c>
      <c r="H93" s="12">
        <f>SUMIFS('2012Figures'!J:J,'2012Figures'!C:C,A93,'2012Figures'!H:H,B93,'2012Figures'!I:I,C93,'2012Figures'!B:B,"CyToBroker",'2012Figures'!G:G,"P1")</f>
        <v>0</v>
      </c>
      <c r="J93" s="1">
        <v>200901</v>
      </c>
    </row>
    <row r="94" spans="1:10" x14ac:dyDescent="0.25">
      <c r="A94">
        <v>104</v>
      </c>
      <c r="B94" t="s">
        <v>21</v>
      </c>
      <c r="C94" s="1">
        <v>3</v>
      </c>
      <c r="D94" s="11">
        <f>SUMIFS('2012Figures'!J:J,'2012Figures'!C:C,A94,'2012Figures'!H:H,B94,'2012Figures'!I:I,C94)</f>
        <v>0</v>
      </c>
      <c r="E94" s="12">
        <f>SUMIFS('2012Figures'!J:J,'2012Figures'!C:C,A94,'2012Figures'!H:H,B94,'2012Figures'!I:I,C94,'2012Figures'!B:B,"BrokerToCy",'2012Figures'!G:G,"E1")</f>
        <v>0</v>
      </c>
      <c r="F94" s="12">
        <f>SUMIFS('2012Figures'!J:J,'2012Figures'!C:C,A94,'2012Figures'!H:H,B94,'2012Figures'!I:I,C94,'2012Figures'!B:B,"BrokerToCy",'2012Figures'!G:G,"P1")</f>
        <v>0</v>
      </c>
      <c r="G94" s="12">
        <f>SUMIFS('2012Figures'!J:J,'2012Figures'!C:C,A94,'2012Figures'!H:H,B94,'2012Figures'!I:I,C94,'2012Figures'!B:B,"CyToBroker",'2012Figures'!G:G,"E1")</f>
        <v>0</v>
      </c>
      <c r="H94" s="12">
        <f>SUMIFS('2012Figures'!J:J,'2012Figures'!C:C,A94,'2012Figures'!H:H,B94,'2012Figures'!I:I,C94,'2012Figures'!B:B,"CyToBroker",'2012Figures'!G:G,"P1")</f>
        <v>0</v>
      </c>
      <c r="J94" s="1">
        <v>200801</v>
      </c>
    </row>
    <row r="95" spans="1:10" x14ac:dyDescent="0.25">
      <c r="A95">
        <v>104</v>
      </c>
      <c r="B95" t="s">
        <v>21</v>
      </c>
      <c r="C95" s="1">
        <v>2</v>
      </c>
      <c r="D95" s="11">
        <f>SUMIFS('2012Figures'!J:J,'2012Figures'!C:C,A95,'2012Figures'!H:H,B95,'2012Figures'!I:I,C95)</f>
        <v>0</v>
      </c>
      <c r="E95" s="12">
        <f>SUMIFS('2012Figures'!J:J,'2012Figures'!C:C,A95,'2012Figures'!H:H,B95,'2012Figures'!I:I,C95,'2012Figures'!B:B,"BrokerToCy",'2012Figures'!G:G,"E1")</f>
        <v>0</v>
      </c>
      <c r="F95" s="12">
        <f>SUMIFS('2012Figures'!J:J,'2012Figures'!C:C,A95,'2012Figures'!H:H,B95,'2012Figures'!I:I,C95,'2012Figures'!B:B,"BrokerToCy",'2012Figures'!G:G,"P1")</f>
        <v>0</v>
      </c>
      <c r="G95" s="12">
        <f>SUMIFS('2012Figures'!J:J,'2012Figures'!C:C,A95,'2012Figures'!H:H,B95,'2012Figures'!I:I,C95,'2012Figures'!B:B,"CyToBroker",'2012Figures'!G:G,"E1")</f>
        <v>0</v>
      </c>
      <c r="H95" s="12">
        <f>SUMIFS('2012Figures'!J:J,'2012Figures'!C:C,A95,'2012Figures'!H:H,B95,'2012Figures'!I:I,C95,'2012Figures'!B:B,"CyToBroker",'2012Figures'!G:G,"P1")</f>
        <v>0</v>
      </c>
      <c r="J95" s="1">
        <v>200701</v>
      </c>
    </row>
    <row r="96" spans="1:10" x14ac:dyDescent="0.25">
      <c r="A96">
        <v>104</v>
      </c>
      <c r="B96" t="s">
        <v>21</v>
      </c>
      <c r="C96" s="1">
        <v>1</v>
      </c>
      <c r="D96" s="11">
        <f>SUMIFS('2012Figures'!J:J,'2012Figures'!C:C,A96,'2012Figures'!H:H,B96,'2012Figures'!I:I,C96)</f>
        <v>0</v>
      </c>
      <c r="E96" s="12">
        <f>SUMIFS('2012Figures'!J:J,'2012Figures'!C:C,A96,'2012Figures'!H:H,B96,'2012Figures'!I:I,C96,'2012Figures'!B:B,"BrokerToCy",'2012Figures'!G:G,"E1")</f>
        <v>0</v>
      </c>
      <c r="F96" s="12">
        <f>SUMIFS('2012Figures'!J:J,'2012Figures'!C:C,A96,'2012Figures'!H:H,B96,'2012Figures'!I:I,C96,'2012Figures'!B:B,"BrokerToCy",'2012Figures'!G:G,"P1")</f>
        <v>0</v>
      </c>
      <c r="G96" s="12">
        <f>SUMIFS('2012Figures'!J:J,'2012Figures'!C:C,A96,'2012Figures'!H:H,B96,'2012Figures'!I:I,C96,'2012Figures'!B:B,"CyToBroker",'2012Figures'!G:G,"E1")</f>
        <v>0</v>
      </c>
      <c r="H96" s="12">
        <f>SUMIFS('2012Figures'!J:J,'2012Figures'!C:C,A96,'2012Figures'!H:H,B96,'2012Figures'!I:I,C96,'2012Figures'!B:B,"CyToBroker",'2012Figures'!G:G,"P1")</f>
        <v>0</v>
      </c>
      <c r="J96" s="1">
        <v>200601</v>
      </c>
    </row>
    <row r="97" spans="1:10" x14ac:dyDescent="0.25">
      <c r="A97">
        <v>104</v>
      </c>
      <c r="B97" t="s">
        <v>21</v>
      </c>
      <c r="D97" s="11">
        <f>SUMIFS('2012Figures'!J:J,'2012Figures'!C:C,A97,'2012Figures'!H:H,B97,'2012Figures'!I:I,"")</f>
        <v>0</v>
      </c>
      <c r="E97" s="12">
        <f>SUMIFS('2012Figures'!J:J,'2012Figures'!C:C,A97,'2012Figures'!H:H,B97,'2012Figures'!I:I,"",'2012Figures'!B:B,"BrokerToCy",'2012Figures'!G:G,"E1")</f>
        <v>0</v>
      </c>
      <c r="F97" s="12">
        <f>SUMIFS('2012Figures'!J:J,'2012Figures'!C:C,A97,'2012Figures'!H:H,B97,'2012Figures'!I:I,"",'2012Figures'!B:B,"BrokerToCy",'2012Figures'!G:G,"P1")</f>
        <v>0</v>
      </c>
      <c r="G97" s="12">
        <f>SUMIFS('2012Figures'!J:J,'2012Figures'!C:C,A97,'2012Figures'!H:H,B97,'2012Figures'!I:I,"",'2012Figures'!B:B,"CyToBroker",'2012Figures'!G:G,"E1")</f>
        <v>0</v>
      </c>
      <c r="H97" s="12">
        <f>SUMIFS('2012Figures'!J:J,'2012Figures'!C:C,A97,'2012Figures'!H:H,B97,'2012Figures'!I:I,"",'2012Figures'!B:B,"CyToBroker",'2012Figures'!G:G,"P1")</f>
        <v>0</v>
      </c>
      <c r="J97" s="1" t="s">
        <v>131</v>
      </c>
    </row>
    <row r="98" spans="1:10" x14ac:dyDescent="0.25">
      <c r="A98">
        <v>104</v>
      </c>
      <c r="B98" t="s">
        <v>94</v>
      </c>
      <c r="C98" s="1">
        <v>10</v>
      </c>
      <c r="D98" s="11">
        <f>SUMIFS('2012Figures'!J:J,'2012Figures'!C:C,A98,'2012Figures'!H:H,B98,'2012Figures'!I:I,C98)</f>
        <v>0</v>
      </c>
      <c r="E98" s="12">
        <f>SUMIFS('2012Figures'!J:J,'2012Figures'!C:C,A98,'2012Figures'!H:H,B98,'2012Figures'!I:I,C98,'2012Figures'!B:B,"BrokerToCy",'2012Figures'!G:G,"E1")</f>
        <v>0</v>
      </c>
      <c r="F98" s="12">
        <f>SUMIFS('2012Figures'!J:J,'2012Figures'!C:C,A98,'2012Figures'!H:H,B98,'2012Figures'!I:I,C98,'2012Figures'!B:B,"BrokerToCy",'2012Figures'!G:G,"P1")</f>
        <v>0</v>
      </c>
      <c r="G98" s="12">
        <f>SUMIFS('2012Figures'!J:J,'2012Figures'!C:C,A98,'2012Figures'!H:H,B98,'2012Figures'!I:I,C98,'2012Figures'!B:B,"CyToBroker",'2012Figures'!G:G,"E1")</f>
        <v>0</v>
      </c>
      <c r="H98" s="12">
        <f>SUMIFS('2012Figures'!J:J,'2012Figures'!C:C,A98,'2012Figures'!H:H,B98,'2012Figures'!I:I,C98,'2012Figures'!B:B,"CyToBroker",'2012Figures'!G:G,"P1")</f>
        <v>0</v>
      </c>
      <c r="J98" s="1">
        <v>201501</v>
      </c>
    </row>
    <row r="99" spans="1:10" x14ac:dyDescent="0.25">
      <c r="A99">
        <v>104</v>
      </c>
      <c r="B99" t="s">
        <v>94</v>
      </c>
      <c r="C99" s="1">
        <v>9</v>
      </c>
      <c r="D99" s="11">
        <f>SUMIFS('2012Figures'!J:J,'2012Figures'!C:C,A99,'2012Figures'!H:H,B99,'2012Figures'!I:I,C99)</f>
        <v>0</v>
      </c>
      <c r="E99" s="12">
        <f>SUMIFS('2012Figures'!J:J,'2012Figures'!C:C,A99,'2012Figures'!H:H,B99,'2012Figures'!I:I,C99,'2012Figures'!B:B,"BrokerToCy",'2012Figures'!G:G,"E1")</f>
        <v>0</v>
      </c>
      <c r="F99" s="12">
        <f>SUMIFS('2012Figures'!J:J,'2012Figures'!C:C,A99,'2012Figures'!H:H,B99,'2012Figures'!I:I,C99,'2012Figures'!B:B,"BrokerToCy",'2012Figures'!G:G,"P1")</f>
        <v>0</v>
      </c>
      <c r="G99" s="12">
        <f>SUMIFS('2012Figures'!J:J,'2012Figures'!C:C,A99,'2012Figures'!H:H,B99,'2012Figures'!I:I,C99,'2012Figures'!B:B,"CyToBroker",'2012Figures'!G:G,"E1")</f>
        <v>0</v>
      </c>
      <c r="H99" s="12">
        <f>SUMIFS('2012Figures'!J:J,'2012Figures'!C:C,A99,'2012Figures'!H:H,B99,'2012Figures'!I:I,C99,'2012Figures'!B:B,"CyToBroker",'2012Figures'!G:G,"P1")</f>
        <v>0</v>
      </c>
      <c r="J99" s="1">
        <v>201401</v>
      </c>
    </row>
    <row r="100" spans="1:10" x14ac:dyDescent="0.25">
      <c r="A100">
        <v>104</v>
      </c>
      <c r="B100" t="s">
        <v>94</v>
      </c>
      <c r="C100" s="1">
        <v>8</v>
      </c>
      <c r="D100" s="11">
        <f>SUMIFS('2012Figures'!J:J,'2012Figures'!C:C,A100,'2012Figures'!H:H,B100,'2012Figures'!I:I,C100)</f>
        <v>0</v>
      </c>
      <c r="E100" s="11">
        <f>SUMIFS('2012Figures'!J:J,'2012Figures'!C:C,A100,'2012Figures'!H:H,B100,'2012Figures'!I:I,C100,'2012Figures'!B:B,"BrokerToCy",'2012Figures'!G:G,"E1")</f>
        <v>0</v>
      </c>
      <c r="F100" s="11">
        <f>SUMIFS('2012Figures'!J:J,'2012Figures'!C:C,A100,'2012Figures'!H:H,B100,'2012Figures'!I:I,C100,'2012Figures'!B:B,"BrokerToCy",'2012Figures'!G:G,"P1")</f>
        <v>0</v>
      </c>
      <c r="G100" s="11">
        <f>SUMIFS('2012Figures'!J:J,'2012Figures'!C:C,A100,'2012Figures'!H:H,B100,'2012Figures'!I:I,C100,'2012Figures'!B:B,"CyToBroker",'2012Figures'!G:G,"E1")</f>
        <v>0</v>
      </c>
      <c r="H100" s="11">
        <f>SUMIFS('2012Figures'!J:J,'2012Figures'!C:C,A100,'2012Figures'!H:H,B100,'2012Figures'!I:I,C100,'2012Figures'!B:B,"CyToBroker",'2012Figures'!G:G,"P1")</f>
        <v>0</v>
      </c>
      <c r="I100" s="7"/>
      <c r="J100" s="10">
        <v>201301</v>
      </c>
    </row>
    <row r="101" spans="1:10" x14ac:dyDescent="0.25">
      <c r="A101">
        <v>104</v>
      </c>
      <c r="B101" t="s">
        <v>94</v>
      </c>
      <c r="C101" s="1">
        <v>7</v>
      </c>
      <c r="D101" s="11">
        <f>SUMIFS('2012Figures'!J:J,'2012Figures'!C:C,A101,'2012Figures'!H:H,B101,'2012Figures'!I:I,C101)</f>
        <v>0</v>
      </c>
      <c r="E101" s="12">
        <f>SUMIFS('2012Figures'!J:J,'2012Figures'!C:C,A101,'2012Figures'!H:H,B101,'2012Figures'!I:I,C101,'2012Figures'!B:B,"BrokerToCy",'2012Figures'!G:G,"E1")</f>
        <v>0</v>
      </c>
      <c r="F101" s="12">
        <f>SUMIFS('2012Figures'!J:J,'2012Figures'!C:C,A101,'2012Figures'!H:H,B101,'2012Figures'!I:I,C101,'2012Figures'!B:B,"BrokerToCy",'2012Figures'!G:G,"P1")</f>
        <v>0</v>
      </c>
      <c r="G101" s="12">
        <f>SUMIFS('2012Figures'!J:J,'2012Figures'!C:C,A101,'2012Figures'!H:H,B101,'2012Figures'!I:I,C101,'2012Figures'!B:B,"CyToBroker",'2012Figures'!G:G,"E1")</f>
        <v>0</v>
      </c>
      <c r="H101" s="12">
        <f>SUMIFS('2012Figures'!J:J,'2012Figures'!C:C,A101,'2012Figures'!H:H,B101,'2012Figures'!I:I,C101,'2012Figures'!B:B,"CyToBroker",'2012Figures'!G:G,"P1")</f>
        <v>0</v>
      </c>
      <c r="J101" s="1">
        <v>201201</v>
      </c>
    </row>
    <row r="102" spans="1:10" x14ac:dyDescent="0.25">
      <c r="A102">
        <v>104</v>
      </c>
      <c r="B102" t="s">
        <v>94</v>
      </c>
      <c r="C102" s="1">
        <v>6</v>
      </c>
      <c r="D102" s="11">
        <f>SUMIFS('2012Figures'!J:J,'2012Figures'!C:C,A102,'2012Figures'!H:H,B102,'2012Figures'!I:I,C102)</f>
        <v>0</v>
      </c>
      <c r="E102" s="12">
        <f>SUMIFS('2012Figures'!J:J,'2012Figures'!C:C,A102,'2012Figures'!H:H,B102,'2012Figures'!I:I,C102,'2012Figures'!B:B,"BrokerToCy",'2012Figures'!G:G,"E1")</f>
        <v>0</v>
      </c>
      <c r="F102" s="12">
        <f>SUMIFS('2012Figures'!J:J,'2012Figures'!C:C,A102,'2012Figures'!H:H,B102,'2012Figures'!I:I,C102,'2012Figures'!B:B,"BrokerToCy",'2012Figures'!G:G,"P1")</f>
        <v>0</v>
      </c>
      <c r="G102" s="12">
        <f>SUMIFS('2012Figures'!J:J,'2012Figures'!C:C,A102,'2012Figures'!H:H,B102,'2012Figures'!I:I,C102,'2012Figures'!B:B,"CyToBroker",'2012Figures'!G:G,"E1")</f>
        <v>0</v>
      </c>
      <c r="H102" s="12">
        <f>SUMIFS('2012Figures'!J:J,'2012Figures'!C:C,A102,'2012Figures'!H:H,B102,'2012Figures'!I:I,C102,'2012Figures'!B:B,"CyToBroker",'2012Figures'!G:G,"P1")</f>
        <v>0</v>
      </c>
      <c r="J102" s="1">
        <v>201101</v>
      </c>
    </row>
    <row r="103" spans="1:10" x14ac:dyDescent="0.25">
      <c r="A103">
        <v>104</v>
      </c>
      <c r="B103" t="s">
        <v>94</v>
      </c>
      <c r="C103" s="1">
        <v>5</v>
      </c>
      <c r="D103" s="11">
        <f>SUMIFS('2012Figures'!J:J,'2012Figures'!C:C,A103,'2012Figures'!H:H,B103,'2012Figures'!I:I,C103)</f>
        <v>0</v>
      </c>
      <c r="E103" s="12">
        <f>SUMIFS('2012Figures'!J:J,'2012Figures'!C:C,A103,'2012Figures'!H:H,B103,'2012Figures'!I:I,C103,'2012Figures'!B:B,"BrokerToCy",'2012Figures'!G:G,"E1")</f>
        <v>0</v>
      </c>
      <c r="F103" s="12">
        <f>SUMIFS('2012Figures'!J:J,'2012Figures'!C:C,A103,'2012Figures'!H:H,B103,'2012Figures'!I:I,C103,'2012Figures'!B:B,"BrokerToCy",'2012Figures'!G:G,"P1")</f>
        <v>0</v>
      </c>
      <c r="G103" s="12">
        <f>SUMIFS('2012Figures'!J:J,'2012Figures'!C:C,A103,'2012Figures'!H:H,B103,'2012Figures'!I:I,C103,'2012Figures'!B:B,"CyToBroker",'2012Figures'!G:G,"E1")</f>
        <v>0</v>
      </c>
      <c r="H103" s="12">
        <f>SUMIFS('2012Figures'!J:J,'2012Figures'!C:C,A103,'2012Figures'!H:H,B103,'2012Figures'!I:I,C103,'2012Figures'!B:B,"CyToBroker",'2012Figures'!G:G,"P1")</f>
        <v>0</v>
      </c>
      <c r="J103" s="1">
        <v>201001</v>
      </c>
    </row>
    <row r="104" spans="1:10" x14ac:dyDescent="0.25">
      <c r="A104">
        <v>104</v>
      </c>
      <c r="B104" t="s">
        <v>94</v>
      </c>
      <c r="C104" s="1">
        <v>4</v>
      </c>
      <c r="D104" s="11">
        <f>SUMIFS('2012Figures'!J:J,'2012Figures'!C:C,A104,'2012Figures'!H:H,B104,'2012Figures'!I:I,C104)</f>
        <v>0</v>
      </c>
      <c r="E104" s="12">
        <f>SUMIFS('2012Figures'!J:J,'2012Figures'!C:C,A104,'2012Figures'!H:H,B104,'2012Figures'!I:I,C104,'2012Figures'!B:B,"BrokerToCy",'2012Figures'!G:G,"E1")</f>
        <v>0</v>
      </c>
      <c r="F104" s="12">
        <f>SUMIFS('2012Figures'!J:J,'2012Figures'!C:C,A104,'2012Figures'!H:H,B104,'2012Figures'!I:I,C104,'2012Figures'!B:B,"BrokerToCy",'2012Figures'!G:G,"P1")</f>
        <v>0</v>
      </c>
      <c r="G104" s="12">
        <f>SUMIFS('2012Figures'!J:J,'2012Figures'!C:C,A104,'2012Figures'!H:H,B104,'2012Figures'!I:I,C104,'2012Figures'!B:B,"CyToBroker",'2012Figures'!G:G,"E1")</f>
        <v>0</v>
      </c>
      <c r="H104" s="12">
        <f>SUMIFS('2012Figures'!J:J,'2012Figures'!C:C,A104,'2012Figures'!H:H,B104,'2012Figures'!I:I,C104,'2012Figures'!B:B,"CyToBroker",'2012Figures'!G:G,"P1")</f>
        <v>0</v>
      </c>
      <c r="J104" s="1">
        <v>200901</v>
      </c>
    </row>
    <row r="105" spans="1:10" x14ac:dyDescent="0.25">
      <c r="A105">
        <v>104</v>
      </c>
      <c r="B105" t="s">
        <v>94</v>
      </c>
      <c r="C105" s="1">
        <v>3</v>
      </c>
      <c r="D105" s="11">
        <f>SUMIFS('2012Figures'!J:J,'2012Figures'!C:C,A105,'2012Figures'!H:H,B105,'2012Figures'!I:I,C105)</f>
        <v>0</v>
      </c>
      <c r="E105" s="12">
        <f>SUMIFS('2012Figures'!J:J,'2012Figures'!C:C,A105,'2012Figures'!H:H,B105,'2012Figures'!I:I,C105,'2012Figures'!B:B,"BrokerToCy",'2012Figures'!G:G,"E1")</f>
        <v>0</v>
      </c>
      <c r="F105" s="12">
        <f>SUMIFS('2012Figures'!J:J,'2012Figures'!C:C,A105,'2012Figures'!H:H,B105,'2012Figures'!I:I,C105,'2012Figures'!B:B,"BrokerToCy",'2012Figures'!G:G,"P1")</f>
        <v>0</v>
      </c>
      <c r="G105" s="12">
        <f>SUMIFS('2012Figures'!J:J,'2012Figures'!C:C,A105,'2012Figures'!H:H,B105,'2012Figures'!I:I,C105,'2012Figures'!B:B,"CyToBroker",'2012Figures'!G:G,"E1")</f>
        <v>0</v>
      </c>
      <c r="H105" s="12">
        <f>SUMIFS('2012Figures'!J:J,'2012Figures'!C:C,A105,'2012Figures'!H:H,B105,'2012Figures'!I:I,C105,'2012Figures'!B:B,"CyToBroker",'2012Figures'!G:G,"P1")</f>
        <v>0</v>
      </c>
      <c r="J105" s="1">
        <v>200801</v>
      </c>
    </row>
    <row r="106" spans="1:10" x14ac:dyDescent="0.25">
      <c r="A106">
        <v>104</v>
      </c>
      <c r="B106" t="s">
        <v>94</v>
      </c>
      <c r="C106" s="1">
        <v>2</v>
      </c>
      <c r="D106" s="11">
        <f>SUMIFS('2012Figures'!J:J,'2012Figures'!C:C,A106,'2012Figures'!H:H,B106,'2012Figures'!I:I,C106)</f>
        <v>0</v>
      </c>
      <c r="E106" s="12">
        <f>SUMIFS('2012Figures'!J:J,'2012Figures'!C:C,A106,'2012Figures'!H:H,B106,'2012Figures'!I:I,C106,'2012Figures'!B:B,"BrokerToCy",'2012Figures'!G:G,"E1")</f>
        <v>0</v>
      </c>
      <c r="F106" s="12">
        <f>SUMIFS('2012Figures'!J:J,'2012Figures'!C:C,A106,'2012Figures'!H:H,B106,'2012Figures'!I:I,C106,'2012Figures'!B:B,"BrokerToCy",'2012Figures'!G:G,"P1")</f>
        <v>0</v>
      </c>
      <c r="G106" s="12">
        <f>SUMIFS('2012Figures'!J:J,'2012Figures'!C:C,A106,'2012Figures'!H:H,B106,'2012Figures'!I:I,C106,'2012Figures'!B:B,"CyToBroker",'2012Figures'!G:G,"E1")</f>
        <v>0</v>
      </c>
      <c r="H106" s="12">
        <f>SUMIFS('2012Figures'!J:J,'2012Figures'!C:C,A106,'2012Figures'!H:H,B106,'2012Figures'!I:I,C106,'2012Figures'!B:B,"CyToBroker",'2012Figures'!G:G,"P1")</f>
        <v>0</v>
      </c>
      <c r="J106" s="1">
        <v>200701</v>
      </c>
    </row>
    <row r="107" spans="1:10" x14ac:dyDescent="0.25">
      <c r="A107">
        <v>104</v>
      </c>
      <c r="B107" t="s">
        <v>94</v>
      </c>
      <c r="C107" s="1">
        <v>1</v>
      </c>
      <c r="D107" s="11">
        <f>SUMIFS('2012Figures'!J:J,'2012Figures'!C:C,A107,'2012Figures'!H:H,B107,'2012Figures'!I:I,C107)</f>
        <v>0</v>
      </c>
      <c r="E107" s="12">
        <f>SUMIFS('2012Figures'!J:J,'2012Figures'!C:C,A107,'2012Figures'!H:H,B107,'2012Figures'!I:I,C107,'2012Figures'!B:B,"BrokerToCy",'2012Figures'!G:G,"E1")</f>
        <v>0</v>
      </c>
      <c r="F107" s="12">
        <f>SUMIFS('2012Figures'!J:J,'2012Figures'!C:C,A107,'2012Figures'!H:H,B107,'2012Figures'!I:I,C107,'2012Figures'!B:B,"BrokerToCy",'2012Figures'!G:G,"P1")</f>
        <v>0</v>
      </c>
      <c r="G107" s="12">
        <f>SUMIFS('2012Figures'!J:J,'2012Figures'!C:C,A107,'2012Figures'!H:H,B107,'2012Figures'!I:I,C107,'2012Figures'!B:B,"CyToBroker",'2012Figures'!G:G,"E1")</f>
        <v>0</v>
      </c>
      <c r="H107" s="12">
        <f>SUMIFS('2012Figures'!J:J,'2012Figures'!C:C,A107,'2012Figures'!H:H,B107,'2012Figures'!I:I,C107,'2012Figures'!B:B,"CyToBroker",'2012Figures'!G:G,"P1")</f>
        <v>0</v>
      </c>
      <c r="J107" s="1">
        <v>200601</v>
      </c>
    </row>
    <row r="108" spans="1:10" x14ac:dyDescent="0.25">
      <c r="A108">
        <v>104</v>
      </c>
      <c r="B108" t="s">
        <v>94</v>
      </c>
      <c r="D108" s="11">
        <f>SUMIFS('2012Figures'!J:J,'2012Figures'!C:C,A108,'2012Figures'!H:H,B108,'2012Figures'!I:I,"")</f>
        <v>0</v>
      </c>
      <c r="E108" s="12">
        <f>SUMIFS('2012Figures'!J:J,'2012Figures'!C:C,A108,'2012Figures'!H:H,B108,'2012Figures'!I:I,"",'2012Figures'!B:B,"BrokerToCy",'2012Figures'!G:G,"E1")</f>
        <v>0</v>
      </c>
      <c r="F108" s="12">
        <f>SUMIFS('2012Figures'!J:J,'2012Figures'!C:C,A108,'2012Figures'!H:H,B108,'2012Figures'!I:I,"",'2012Figures'!B:B,"BrokerToCy",'2012Figures'!G:G,"P1")</f>
        <v>0</v>
      </c>
      <c r="G108" s="12">
        <f>SUMIFS('2012Figures'!J:J,'2012Figures'!C:C,A108,'2012Figures'!H:H,B108,'2012Figures'!I:I,"",'2012Figures'!B:B,"CyToBroker",'2012Figures'!G:G,"E1")</f>
        <v>0</v>
      </c>
      <c r="H108" s="12">
        <f>SUMIFS('2012Figures'!J:J,'2012Figures'!C:C,A108,'2012Figures'!H:H,B108,'2012Figures'!I:I,"",'2012Figures'!B:B,"CyToBroker",'2012Figures'!G:G,"P1")</f>
        <v>0</v>
      </c>
      <c r="J108" s="1" t="s">
        <v>131</v>
      </c>
    </row>
    <row r="109" spans="1:10" x14ac:dyDescent="0.25">
      <c r="A109">
        <v>104</v>
      </c>
      <c r="B109" t="s">
        <v>58</v>
      </c>
      <c r="C109" s="1">
        <v>3</v>
      </c>
      <c r="D109" s="11">
        <f>SUMIFS('2012Figures'!J:J,'2012Figures'!C:C,A109,'2012Figures'!H:H,B109,'2012Figures'!I:I,C109)</f>
        <v>153</v>
      </c>
      <c r="E109" s="11">
        <f>SUMIFS('2012Figures'!J:J,'2012Figures'!C:C,A109,'2012Figures'!H:H,B109,'2012Figures'!I:I,C109,'2012Figures'!B:B,"BrokerToCy",'2012Figures'!G:G,"E1")</f>
        <v>0</v>
      </c>
      <c r="F109" s="11">
        <f>SUMIFS('2012Figures'!J:J,'2012Figures'!C:C,A109,'2012Figures'!H:H,B109,'2012Figures'!I:I,C109,'2012Figures'!B:B,"BrokerToCy",'2012Figures'!G:G,"P1")</f>
        <v>0</v>
      </c>
      <c r="G109" s="11">
        <f>SUMIFS('2012Figures'!J:J,'2012Figures'!C:C,A109,'2012Figures'!H:H,B109,'2012Figures'!I:I,C109,'2012Figures'!B:B,"CyToBroker",'2012Figures'!G:G,"E1")</f>
        <v>153</v>
      </c>
      <c r="H109" s="11">
        <f>SUMIFS('2012Figures'!J:J,'2012Figures'!C:C,A109,'2012Figures'!H:H,B109,'2012Figures'!I:I,C109,'2012Figures'!B:B,"CyToBroker",'2012Figures'!G:G,"P1")</f>
        <v>0</v>
      </c>
      <c r="I109" s="7"/>
      <c r="J109" s="10">
        <v>201001</v>
      </c>
    </row>
    <row r="110" spans="1:10" x14ac:dyDescent="0.25">
      <c r="A110">
        <v>104</v>
      </c>
      <c r="B110" t="s">
        <v>58</v>
      </c>
      <c r="C110" s="1">
        <v>2</v>
      </c>
      <c r="D110" s="11">
        <f>SUMIFS('2012Figures'!J:J,'2012Figures'!C:C,A110,'2012Figures'!H:H,B110,'2012Figures'!I:I,C110)</f>
        <v>0</v>
      </c>
      <c r="E110" s="12">
        <f>SUMIFS('2012Figures'!J:J,'2012Figures'!C:C,A110,'2012Figures'!H:H,B110,'2012Figures'!I:I,C110,'2012Figures'!B:B,"BrokerToCy",'2012Figures'!G:G,"E1")</f>
        <v>0</v>
      </c>
      <c r="F110" s="12">
        <f>SUMIFS('2012Figures'!J:J,'2012Figures'!C:C,A110,'2012Figures'!H:H,B110,'2012Figures'!I:I,C110,'2012Figures'!B:B,"BrokerToCy",'2012Figures'!G:G,"P1")</f>
        <v>0</v>
      </c>
      <c r="G110" s="12">
        <f>SUMIFS('2012Figures'!J:J,'2012Figures'!C:C,A110,'2012Figures'!H:H,B110,'2012Figures'!I:I,C110,'2012Figures'!B:B,"CyToBroker",'2012Figures'!G:G,"E1")</f>
        <v>0</v>
      </c>
      <c r="H110" s="12">
        <f>SUMIFS('2012Figures'!J:J,'2012Figures'!C:C,A110,'2012Figures'!H:H,B110,'2012Figures'!I:I,C110,'2012Figures'!B:B,"CyToBroker",'2012Figures'!G:G,"P1")</f>
        <v>0</v>
      </c>
      <c r="J110" s="1">
        <v>200701</v>
      </c>
    </row>
    <row r="111" spans="1:10" x14ac:dyDescent="0.25">
      <c r="A111">
        <v>104</v>
      </c>
      <c r="B111" t="s">
        <v>58</v>
      </c>
      <c r="C111" s="1">
        <v>1</v>
      </c>
      <c r="D111" s="11">
        <f>SUMIFS('2012Figures'!J:J,'2012Figures'!C:C,A111,'2012Figures'!H:H,B111,'2012Figures'!I:I,C111)</f>
        <v>0</v>
      </c>
      <c r="E111" s="12">
        <f>SUMIFS('2012Figures'!J:J,'2012Figures'!C:C,A111,'2012Figures'!H:H,B111,'2012Figures'!I:I,C111,'2012Figures'!B:B,"BrokerToCy",'2012Figures'!G:G,"E1")</f>
        <v>0</v>
      </c>
      <c r="F111" s="12">
        <f>SUMIFS('2012Figures'!J:J,'2012Figures'!C:C,A111,'2012Figures'!H:H,B111,'2012Figures'!I:I,C111,'2012Figures'!B:B,"BrokerToCy",'2012Figures'!G:G,"P1")</f>
        <v>0</v>
      </c>
      <c r="G111" s="12">
        <f>SUMIFS('2012Figures'!J:J,'2012Figures'!C:C,A111,'2012Figures'!H:H,B111,'2012Figures'!I:I,C111,'2012Figures'!B:B,"CyToBroker",'2012Figures'!G:G,"E1")</f>
        <v>0</v>
      </c>
      <c r="H111" s="12">
        <f>SUMIFS('2012Figures'!J:J,'2012Figures'!C:C,A111,'2012Figures'!H:H,B111,'2012Figures'!I:I,C111,'2012Figures'!B:B,"CyToBroker",'2012Figures'!G:G,"P1")</f>
        <v>0</v>
      </c>
      <c r="J111" s="1">
        <v>200601</v>
      </c>
    </row>
    <row r="112" spans="1:10" x14ac:dyDescent="0.25">
      <c r="A112">
        <v>104</v>
      </c>
      <c r="B112" t="s">
        <v>58</v>
      </c>
      <c r="D112" s="11">
        <f>SUMIFS('2012Figures'!J:J,'2012Figures'!C:C,A112,'2012Figures'!H:H,B112,'2012Figures'!I:I,"")</f>
        <v>0</v>
      </c>
      <c r="E112" s="12">
        <f>SUMIFS('2012Figures'!J:J,'2012Figures'!C:C,A112,'2012Figures'!H:H,B112,'2012Figures'!I:I,"",'2012Figures'!B:B,"BrokerToCy",'2012Figures'!G:G,"E1")</f>
        <v>0</v>
      </c>
      <c r="F112" s="12">
        <f>SUMIFS('2012Figures'!J:J,'2012Figures'!C:C,A112,'2012Figures'!H:H,B112,'2012Figures'!I:I,"",'2012Figures'!B:B,"BrokerToCy",'2012Figures'!G:G,"P1")</f>
        <v>0</v>
      </c>
      <c r="G112" s="12">
        <f>SUMIFS('2012Figures'!J:J,'2012Figures'!C:C,A112,'2012Figures'!H:H,B112,'2012Figures'!I:I,"",'2012Figures'!B:B,"CyToBroker",'2012Figures'!G:G,"E1")</f>
        <v>0</v>
      </c>
      <c r="H112" s="12">
        <f>SUMIFS('2012Figures'!J:J,'2012Figures'!C:C,A112,'2012Figures'!H:H,B112,'2012Figures'!I:I,"",'2012Figures'!B:B,"CyToBroker",'2012Figures'!G:G,"P1")</f>
        <v>0</v>
      </c>
      <c r="J112" s="1" t="s">
        <v>131</v>
      </c>
    </row>
    <row r="113" spans="1:10" x14ac:dyDescent="0.25">
      <c r="A113">
        <v>104</v>
      </c>
      <c r="B113" t="s">
        <v>95</v>
      </c>
      <c r="C113" s="1">
        <v>10</v>
      </c>
      <c r="D113" s="11">
        <f>SUMIFS('2012Figures'!J:J,'2012Figures'!C:C,A113,'2012Figures'!H:H,B113,'2012Figures'!I:I,C113)</f>
        <v>0</v>
      </c>
      <c r="E113" s="12">
        <f>SUMIFS('2012Figures'!J:J,'2012Figures'!C:C,A113,'2012Figures'!H:H,B113,'2012Figures'!I:I,C113,'2012Figures'!B:B,"BrokerToCy",'2012Figures'!G:G,"E1")</f>
        <v>0</v>
      </c>
      <c r="F113" s="12">
        <f>SUMIFS('2012Figures'!J:J,'2012Figures'!C:C,A113,'2012Figures'!H:H,B113,'2012Figures'!I:I,C113,'2012Figures'!B:B,"BrokerToCy",'2012Figures'!G:G,"P1")</f>
        <v>0</v>
      </c>
      <c r="G113" s="12">
        <f>SUMIFS('2012Figures'!J:J,'2012Figures'!C:C,A113,'2012Figures'!H:H,B113,'2012Figures'!I:I,C113,'2012Figures'!B:B,"CyToBroker",'2012Figures'!G:G,"E1")</f>
        <v>0</v>
      </c>
      <c r="H113" s="12">
        <f>SUMIFS('2012Figures'!J:J,'2012Figures'!C:C,A113,'2012Figures'!H:H,B113,'2012Figures'!I:I,C113,'2012Figures'!B:B,"CyToBroker",'2012Figures'!G:G,"P1")</f>
        <v>0</v>
      </c>
      <c r="J113" s="1">
        <v>201501</v>
      </c>
    </row>
    <row r="114" spans="1:10" x14ac:dyDescent="0.25">
      <c r="A114">
        <v>104</v>
      </c>
      <c r="B114" t="s">
        <v>95</v>
      </c>
      <c r="C114" s="1">
        <v>9</v>
      </c>
      <c r="D114" s="11">
        <f>SUMIFS('2012Figures'!J:J,'2012Figures'!C:C,A114,'2012Figures'!H:H,B114,'2012Figures'!I:I,C114)</f>
        <v>0</v>
      </c>
      <c r="E114" s="12">
        <f>SUMIFS('2012Figures'!J:J,'2012Figures'!C:C,A114,'2012Figures'!H:H,B114,'2012Figures'!I:I,C114,'2012Figures'!B:B,"BrokerToCy",'2012Figures'!G:G,"E1")</f>
        <v>0</v>
      </c>
      <c r="F114" s="12">
        <f>SUMIFS('2012Figures'!J:J,'2012Figures'!C:C,A114,'2012Figures'!H:H,B114,'2012Figures'!I:I,C114,'2012Figures'!B:B,"BrokerToCy",'2012Figures'!G:G,"P1")</f>
        <v>0</v>
      </c>
      <c r="G114" s="12">
        <f>SUMIFS('2012Figures'!J:J,'2012Figures'!C:C,A114,'2012Figures'!H:H,B114,'2012Figures'!I:I,C114,'2012Figures'!B:B,"CyToBroker",'2012Figures'!G:G,"E1")</f>
        <v>0</v>
      </c>
      <c r="H114" s="12">
        <f>SUMIFS('2012Figures'!J:J,'2012Figures'!C:C,A114,'2012Figures'!H:H,B114,'2012Figures'!I:I,C114,'2012Figures'!B:B,"CyToBroker",'2012Figures'!G:G,"P1")</f>
        <v>0</v>
      </c>
      <c r="J114" s="1">
        <v>201401</v>
      </c>
    </row>
    <row r="115" spans="1:10" x14ac:dyDescent="0.25">
      <c r="A115">
        <v>104</v>
      </c>
      <c r="B115" t="s">
        <v>95</v>
      </c>
      <c r="C115" s="1">
        <v>8</v>
      </c>
      <c r="D115" s="11">
        <f>SUMIFS('2012Figures'!J:J,'2012Figures'!C:C,A115,'2012Figures'!H:H,B115,'2012Figures'!I:I,C115)</f>
        <v>0</v>
      </c>
      <c r="E115" s="11">
        <f>SUMIFS('2012Figures'!J:J,'2012Figures'!C:C,A115,'2012Figures'!H:H,B115,'2012Figures'!I:I,C115,'2012Figures'!B:B,"BrokerToCy",'2012Figures'!G:G,"E1")</f>
        <v>0</v>
      </c>
      <c r="F115" s="11">
        <f>SUMIFS('2012Figures'!J:J,'2012Figures'!C:C,A115,'2012Figures'!H:H,B115,'2012Figures'!I:I,C115,'2012Figures'!B:B,"BrokerToCy",'2012Figures'!G:G,"P1")</f>
        <v>0</v>
      </c>
      <c r="G115" s="11">
        <f>SUMIFS('2012Figures'!J:J,'2012Figures'!C:C,A115,'2012Figures'!H:H,B115,'2012Figures'!I:I,C115,'2012Figures'!B:B,"CyToBroker",'2012Figures'!G:G,"E1")</f>
        <v>0</v>
      </c>
      <c r="H115" s="11">
        <f>SUMIFS('2012Figures'!J:J,'2012Figures'!C:C,A115,'2012Figures'!H:H,B115,'2012Figures'!I:I,C115,'2012Figures'!B:B,"CyToBroker",'2012Figures'!G:G,"P1")</f>
        <v>0</v>
      </c>
      <c r="I115" s="7"/>
      <c r="J115" s="10">
        <v>201301</v>
      </c>
    </row>
    <row r="116" spans="1:10" x14ac:dyDescent="0.25">
      <c r="A116">
        <v>104</v>
      </c>
      <c r="B116" t="s">
        <v>95</v>
      </c>
      <c r="C116" s="1">
        <v>7</v>
      </c>
      <c r="D116" s="11">
        <f>SUMIFS('2012Figures'!J:J,'2012Figures'!C:C,A116,'2012Figures'!H:H,B116,'2012Figures'!I:I,C116)</f>
        <v>0</v>
      </c>
      <c r="E116" s="12">
        <f>SUMIFS('2012Figures'!J:J,'2012Figures'!C:C,A116,'2012Figures'!H:H,B116,'2012Figures'!I:I,C116,'2012Figures'!B:B,"BrokerToCy",'2012Figures'!G:G,"E1")</f>
        <v>0</v>
      </c>
      <c r="F116" s="12">
        <f>SUMIFS('2012Figures'!J:J,'2012Figures'!C:C,A116,'2012Figures'!H:H,B116,'2012Figures'!I:I,C116,'2012Figures'!B:B,"BrokerToCy",'2012Figures'!G:G,"P1")</f>
        <v>0</v>
      </c>
      <c r="G116" s="12">
        <f>SUMIFS('2012Figures'!J:J,'2012Figures'!C:C,A116,'2012Figures'!H:H,B116,'2012Figures'!I:I,C116,'2012Figures'!B:B,"CyToBroker",'2012Figures'!G:G,"E1")</f>
        <v>0</v>
      </c>
      <c r="H116" s="12">
        <f>SUMIFS('2012Figures'!J:J,'2012Figures'!C:C,A116,'2012Figures'!H:H,B116,'2012Figures'!I:I,C116,'2012Figures'!B:B,"CyToBroker",'2012Figures'!G:G,"P1")</f>
        <v>0</v>
      </c>
      <c r="J116" s="1">
        <v>201201</v>
      </c>
    </row>
    <row r="117" spans="1:10" x14ac:dyDescent="0.25">
      <c r="A117">
        <v>104</v>
      </c>
      <c r="B117" t="s">
        <v>95</v>
      </c>
      <c r="C117" s="1">
        <v>6</v>
      </c>
      <c r="D117" s="11">
        <f>SUMIFS('2012Figures'!J:J,'2012Figures'!C:C,A117,'2012Figures'!H:H,B117,'2012Figures'!I:I,C117)</f>
        <v>0</v>
      </c>
      <c r="E117" s="12">
        <f>SUMIFS('2012Figures'!J:J,'2012Figures'!C:C,A117,'2012Figures'!H:H,B117,'2012Figures'!I:I,C117,'2012Figures'!B:B,"BrokerToCy",'2012Figures'!G:G,"E1")</f>
        <v>0</v>
      </c>
      <c r="F117" s="12">
        <f>SUMIFS('2012Figures'!J:J,'2012Figures'!C:C,A117,'2012Figures'!H:H,B117,'2012Figures'!I:I,C117,'2012Figures'!B:B,"BrokerToCy",'2012Figures'!G:G,"P1")</f>
        <v>0</v>
      </c>
      <c r="G117" s="12">
        <f>SUMIFS('2012Figures'!J:J,'2012Figures'!C:C,A117,'2012Figures'!H:H,B117,'2012Figures'!I:I,C117,'2012Figures'!B:B,"CyToBroker",'2012Figures'!G:G,"E1")</f>
        <v>0</v>
      </c>
      <c r="H117" s="12">
        <f>SUMIFS('2012Figures'!J:J,'2012Figures'!C:C,A117,'2012Figures'!H:H,B117,'2012Figures'!I:I,C117,'2012Figures'!B:B,"CyToBroker",'2012Figures'!G:G,"P1")</f>
        <v>0</v>
      </c>
      <c r="J117" s="1">
        <v>201101</v>
      </c>
    </row>
    <row r="118" spans="1:10" x14ac:dyDescent="0.25">
      <c r="A118">
        <v>104</v>
      </c>
      <c r="B118" t="s">
        <v>95</v>
      </c>
      <c r="C118" s="1">
        <v>5</v>
      </c>
      <c r="D118" s="11">
        <f>SUMIFS('2012Figures'!J:J,'2012Figures'!C:C,A118,'2012Figures'!H:H,B118,'2012Figures'!I:I,C118)</f>
        <v>0</v>
      </c>
      <c r="E118" s="12">
        <f>SUMIFS('2012Figures'!J:J,'2012Figures'!C:C,A118,'2012Figures'!H:H,B118,'2012Figures'!I:I,C118,'2012Figures'!B:B,"BrokerToCy",'2012Figures'!G:G,"E1")</f>
        <v>0</v>
      </c>
      <c r="F118" s="12">
        <f>SUMIFS('2012Figures'!J:J,'2012Figures'!C:C,A118,'2012Figures'!H:H,B118,'2012Figures'!I:I,C118,'2012Figures'!B:B,"BrokerToCy",'2012Figures'!G:G,"P1")</f>
        <v>0</v>
      </c>
      <c r="G118" s="12">
        <f>SUMIFS('2012Figures'!J:J,'2012Figures'!C:C,A118,'2012Figures'!H:H,B118,'2012Figures'!I:I,C118,'2012Figures'!B:B,"CyToBroker",'2012Figures'!G:G,"E1")</f>
        <v>0</v>
      </c>
      <c r="H118" s="12">
        <f>SUMIFS('2012Figures'!J:J,'2012Figures'!C:C,A118,'2012Figures'!H:H,B118,'2012Figures'!I:I,C118,'2012Figures'!B:B,"CyToBroker",'2012Figures'!G:G,"P1")</f>
        <v>0</v>
      </c>
      <c r="J118" s="1">
        <v>201001</v>
      </c>
    </row>
    <row r="119" spans="1:10" x14ac:dyDescent="0.25">
      <c r="A119">
        <v>104</v>
      </c>
      <c r="B119" t="s">
        <v>95</v>
      </c>
      <c r="C119" s="1">
        <v>4</v>
      </c>
      <c r="D119" s="11">
        <f>SUMIFS('2012Figures'!J:J,'2012Figures'!C:C,A119,'2012Figures'!H:H,B119,'2012Figures'!I:I,C119)</f>
        <v>0</v>
      </c>
      <c r="E119" s="12">
        <f>SUMIFS('2012Figures'!J:J,'2012Figures'!C:C,A119,'2012Figures'!H:H,B119,'2012Figures'!I:I,C119,'2012Figures'!B:B,"BrokerToCy",'2012Figures'!G:G,"E1")</f>
        <v>0</v>
      </c>
      <c r="F119" s="12">
        <f>SUMIFS('2012Figures'!J:J,'2012Figures'!C:C,A119,'2012Figures'!H:H,B119,'2012Figures'!I:I,C119,'2012Figures'!B:B,"BrokerToCy",'2012Figures'!G:G,"P1")</f>
        <v>0</v>
      </c>
      <c r="G119" s="12">
        <f>SUMIFS('2012Figures'!J:J,'2012Figures'!C:C,A119,'2012Figures'!H:H,B119,'2012Figures'!I:I,C119,'2012Figures'!B:B,"CyToBroker",'2012Figures'!G:G,"E1")</f>
        <v>0</v>
      </c>
      <c r="H119" s="12">
        <f>SUMIFS('2012Figures'!J:J,'2012Figures'!C:C,A119,'2012Figures'!H:H,B119,'2012Figures'!I:I,C119,'2012Figures'!B:B,"CyToBroker",'2012Figures'!G:G,"P1")</f>
        <v>0</v>
      </c>
      <c r="J119" s="1">
        <v>200901</v>
      </c>
    </row>
    <row r="120" spans="1:10" x14ac:dyDescent="0.25">
      <c r="A120">
        <v>104</v>
      </c>
      <c r="B120" t="s">
        <v>95</v>
      </c>
      <c r="C120" s="1">
        <v>3</v>
      </c>
      <c r="D120" s="11">
        <f>SUMIFS('2012Figures'!J:J,'2012Figures'!C:C,A120,'2012Figures'!H:H,B120,'2012Figures'!I:I,C120)</f>
        <v>0</v>
      </c>
      <c r="E120" s="12">
        <f>SUMIFS('2012Figures'!J:J,'2012Figures'!C:C,A120,'2012Figures'!H:H,B120,'2012Figures'!I:I,C120,'2012Figures'!B:B,"BrokerToCy",'2012Figures'!G:G,"E1")</f>
        <v>0</v>
      </c>
      <c r="F120" s="12">
        <f>SUMIFS('2012Figures'!J:J,'2012Figures'!C:C,A120,'2012Figures'!H:H,B120,'2012Figures'!I:I,C120,'2012Figures'!B:B,"BrokerToCy",'2012Figures'!G:G,"P1")</f>
        <v>0</v>
      </c>
      <c r="G120" s="12">
        <f>SUMIFS('2012Figures'!J:J,'2012Figures'!C:C,A120,'2012Figures'!H:H,B120,'2012Figures'!I:I,C120,'2012Figures'!B:B,"CyToBroker",'2012Figures'!G:G,"E1")</f>
        <v>0</v>
      </c>
      <c r="H120" s="12">
        <f>SUMIFS('2012Figures'!J:J,'2012Figures'!C:C,A120,'2012Figures'!H:H,B120,'2012Figures'!I:I,C120,'2012Figures'!B:B,"CyToBroker",'2012Figures'!G:G,"P1")</f>
        <v>0</v>
      </c>
      <c r="J120" s="1">
        <v>200801</v>
      </c>
    </row>
    <row r="121" spans="1:10" x14ac:dyDescent="0.25">
      <c r="A121">
        <v>104</v>
      </c>
      <c r="B121" t="s">
        <v>95</v>
      </c>
      <c r="C121" s="1">
        <v>2</v>
      </c>
      <c r="D121" s="11">
        <f>SUMIFS('2012Figures'!J:J,'2012Figures'!C:C,A121,'2012Figures'!H:H,B121,'2012Figures'!I:I,C121)</f>
        <v>0</v>
      </c>
      <c r="E121" s="12">
        <f>SUMIFS('2012Figures'!J:J,'2012Figures'!C:C,A121,'2012Figures'!H:H,B121,'2012Figures'!I:I,C121,'2012Figures'!B:B,"BrokerToCy",'2012Figures'!G:G,"E1")</f>
        <v>0</v>
      </c>
      <c r="F121" s="12">
        <f>SUMIFS('2012Figures'!J:J,'2012Figures'!C:C,A121,'2012Figures'!H:H,B121,'2012Figures'!I:I,C121,'2012Figures'!B:B,"BrokerToCy",'2012Figures'!G:G,"P1")</f>
        <v>0</v>
      </c>
      <c r="G121" s="12">
        <f>SUMIFS('2012Figures'!J:J,'2012Figures'!C:C,A121,'2012Figures'!H:H,B121,'2012Figures'!I:I,C121,'2012Figures'!B:B,"CyToBroker",'2012Figures'!G:G,"E1")</f>
        <v>0</v>
      </c>
      <c r="H121" s="12">
        <f>SUMIFS('2012Figures'!J:J,'2012Figures'!C:C,A121,'2012Figures'!H:H,B121,'2012Figures'!I:I,C121,'2012Figures'!B:B,"CyToBroker",'2012Figures'!G:G,"P1")</f>
        <v>0</v>
      </c>
      <c r="J121" s="1">
        <v>200701</v>
      </c>
    </row>
    <row r="122" spans="1:10" x14ac:dyDescent="0.25">
      <c r="A122">
        <v>104</v>
      </c>
      <c r="B122" t="s">
        <v>95</v>
      </c>
      <c r="C122" s="1">
        <v>1</v>
      </c>
      <c r="D122" s="11">
        <f>SUMIFS('2012Figures'!J:J,'2012Figures'!C:C,A122,'2012Figures'!H:H,B122,'2012Figures'!I:I,C122)</f>
        <v>0</v>
      </c>
      <c r="E122" s="12">
        <f>SUMIFS('2012Figures'!J:J,'2012Figures'!C:C,A122,'2012Figures'!H:H,B122,'2012Figures'!I:I,C122,'2012Figures'!B:B,"BrokerToCy",'2012Figures'!G:G,"E1")</f>
        <v>0</v>
      </c>
      <c r="F122" s="12">
        <f>SUMIFS('2012Figures'!J:J,'2012Figures'!C:C,A122,'2012Figures'!H:H,B122,'2012Figures'!I:I,C122,'2012Figures'!B:B,"BrokerToCy",'2012Figures'!G:G,"P1")</f>
        <v>0</v>
      </c>
      <c r="G122" s="12">
        <f>SUMIFS('2012Figures'!J:J,'2012Figures'!C:C,A122,'2012Figures'!H:H,B122,'2012Figures'!I:I,C122,'2012Figures'!B:B,"CyToBroker",'2012Figures'!G:G,"E1")</f>
        <v>0</v>
      </c>
      <c r="H122" s="12">
        <f>SUMIFS('2012Figures'!J:J,'2012Figures'!C:C,A122,'2012Figures'!H:H,B122,'2012Figures'!I:I,C122,'2012Figures'!B:B,"CyToBroker",'2012Figures'!G:G,"P1")</f>
        <v>0</v>
      </c>
      <c r="J122" s="1">
        <v>200601</v>
      </c>
    </row>
    <row r="123" spans="1:10" x14ac:dyDescent="0.25">
      <c r="A123">
        <v>104</v>
      </c>
      <c r="B123" t="s">
        <v>95</v>
      </c>
      <c r="D123" s="11">
        <f>SUMIFS('2012Figures'!J:J,'2012Figures'!C:C,A123,'2012Figures'!H:H,B123,'2012Figures'!I:I,"")</f>
        <v>0</v>
      </c>
      <c r="E123" s="12">
        <f>SUMIFS('2012Figures'!J:J,'2012Figures'!C:C,A123,'2012Figures'!H:H,B123,'2012Figures'!I:I,"",'2012Figures'!B:B,"BrokerToCy",'2012Figures'!G:G,"E1")</f>
        <v>0</v>
      </c>
      <c r="F123" s="12">
        <f>SUMIFS('2012Figures'!J:J,'2012Figures'!C:C,A123,'2012Figures'!H:H,B123,'2012Figures'!I:I,"",'2012Figures'!B:B,"BrokerToCy",'2012Figures'!G:G,"P1")</f>
        <v>0</v>
      </c>
      <c r="G123" s="12">
        <f>SUMIFS('2012Figures'!J:J,'2012Figures'!C:C,A123,'2012Figures'!H:H,B123,'2012Figures'!I:I,"",'2012Figures'!B:B,"CyToBroker",'2012Figures'!G:G,"E1")</f>
        <v>0</v>
      </c>
      <c r="H123" s="12">
        <f>SUMIFS('2012Figures'!J:J,'2012Figures'!C:C,A123,'2012Figures'!H:H,B123,'2012Figures'!I:I,"",'2012Figures'!B:B,"CyToBroker",'2012Figures'!G:G,"P1")</f>
        <v>0</v>
      </c>
      <c r="J123" s="1" t="s">
        <v>131</v>
      </c>
    </row>
    <row r="124" spans="1:10" x14ac:dyDescent="0.25">
      <c r="A124">
        <v>104</v>
      </c>
      <c r="B124" t="s">
        <v>96</v>
      </c>
      <c r="C124" s="1">
        <v>2</v>
      </c>
      <c r="D124" s="11">
        <f>SUMIFS('2012Figures'!J:J,'2012Figures'!C:C,A124,'2012Figures'!H:H,B124,'2012Figures'!I:I,C124)</f>
        <v>0</v>
      </c>
      <c r="E124" s="11">
        <f>SUMIFS('2012Figures'!J:J,'2012Figures'!C:C,A124,'2012Figures'!H:H,B124,'2012Figures'!I:I,C124,'2012Figures'!B:B,"BrokerToCy",'2012Figures'!G:G,"E1")</f>
        <v>0</v>
      </c>
      <c r="F124" s="11">
        <f>SUMIFS('2012Figures'!J:J,'2012Figures'!C:C,A124,'2012Figures'!H:H,B124,'2012Figures'!I:I,C124,'2012Figures'!B:B,"BrokerToCy",'2012Figures'!G:G,"P1")</f>
        <v>0</v>
      </c>
      <c r="G124" s="11">
        <f>SUMIFS('2012Figures'!J:J,'2012Figures'!C:C,A124,'2012Figures'!H:H,B124,'2012Figures'!I:I,C124,'2012Figures'!B:B,"CyToBroker",'2012Figures'!G:G,"E1")</f>
        <v>0</v>
      </c>
      <c r="H124" s="11">
        <f>SUMIFS('2012Figures'!J:J,'2012Figures'!C:C,A124,'2012Figures'!H:H,B124,'2012Figures'!I:I,C124,'2012Figures'!B:B,"CyToBroker",'2012Figures'!G:G,"P1")</f>
        <v>0</v>
      </c>
      <c r="I124" s="7"/>
      <c r="J124" s="10">
        <v>201001</v>
      </c>
    </row>
    <row r="125" spans="1:10" x14ac:dyDescent="0.25">
      <c r="A125">
        <v>104</v>
      </c>
      <c r="B125" t="s">
        <v>96</v>
      </c>
      <c r="C125" s="1">
        <v>1</v>
      </c>
      <c r="D125" s="11">
        <f>SUMIFS('2012Figures'!J:J,'2012Figures'!C:C,A125,'2012Figures'!H:H,B125,'2012Figures'!I:I,C125)</f>
        <v>0</v>
      </c>
      <c r="E125" s="12">
        <f>SUMIFS('2012Figures'!J:J,'2012Figures'!C:C,A125,'2012Figures'!H:H,B125,'2012Figures'!I:I,C125,'2012Figures'!B:B,"BrokerToCy",'2012Figures'!G:G,"E1")</f>
        <v>0</v>
      </c>
      <c r="F125" s="12">
        <f>SUMIFS('2012Figures'!J:J,'2012Figures'!C:C,A125,'2012Figures'!H:H,B125,'2012Figures'!I:I,C125,'2012Figures'!B:B,"BrokerToCy",'2012Figures'!G:G,"P1")</f>
        <v>0</v>
      </c>
      <c r="G125" s="12">
        <f>SUMIFS('2012Figures'!J:J,'2012Figures'!C:C,A125,'2012Figures'!H:H,B125,'2012Figures'!I:I,C125,'2012Figures'!B:B,"CyToBroker",'2012Figures'!G:G,"E1")</f>
        <v>0</v>
      </c>
      <c r="H125" s="12">
        <f>SUMIFS('2012Figures'!J:J,'2012Figures'!C:C,A125,'2012Figures'!H:H,B125,'2012Figures'!I:I,C125,'2012Figures'!B:B,"CyToBroker",'2012Figures'!G:G,"P1")</f>
        <v>0</v>
      </c>
      <c r="J125" s="1">
        <v>200601</v>
      </c>
    </row>
    <row r="126" spans="1:10" x14ac:dyDescent="0.25">
      <c r="A126">
        <v>104</v>
      </c>
      <c r="B126" t="s">
        <v>96</v>
      </c>
      <c r="D126" s="11">
        <f>SUMIFS('2012Figures'!J:J,'2012Figures'!C:C,A126,'2012Figures'!H:H,B126,'2012Figures'!I:I,"")</f>
        <v>0</v>
      </c>
      <c r="E126" s="12">
        <f>SUMIFS('2012Figures'!J:J,'2012Figures'!C:C,A126,'2012Figures'!H:H,B126,'2012Figures'!I:I,"",'2012Figures'!B:B,"BrokerToCy",'2012Figures'!G:G,"E1")</f>
        <v>0</v>
      </c>
      <c r="F126" s="12">
        <f>SUMIFS('2012Figures'!J:J,'2012Figures'!C:C,A126,'2012Figures'!H:H,B126,'2012Figures'!I:I,"",'2012Figures'!B:B,"BrokerToCy",'2012Figures'!G:G,"P1")</f>
        <v>0</v>
      </c>
      <c r="G126" s="12">
        <f>SUMIFS('2012Figures'!J:J,'2012Figures'!C:C,A126,'2012Figures'!H:H,B126,'2012Figures'!I:I,"",'2012Figures'!B:B,"CyToBroker",'2012Figures'!G:G,"E1")</f>
        <v>0</v>
      </c>
      <c r="H126" s="12">
        <f>SUMIFS('2012Figures'!J:J,'2012Figures'!C:C,A126,'2012Figures'!H:H,B126,'2012Figures'!I:I,"",'2012Figures'!B:B,"CyToBroker",'2012Figures'!G:G,"P1")</f>
        <v>0</v>
      </c>
      <c r="J126" s="1" t="s">
        <v>131</v>
      </c>
    </row>
    <row r="127" spans="1:10" x14ac:dyDescent="0.25">
      <c r="A127">
        <v>104</v>
      </c>
      <c r="B127" t="s">
        <v>97</v>
      </c>
      <c r="C127" s="1">
        <v>10</v>
      </c>
      <c r="D127" s="11">
        <f>SUMIFS('2012Figures'!J:J,'2012Figures'!C:C,A127,'2012Figures'!H:H,B127,'2012Figures'!I:I,C127)</f>
        <v>0</v>
      </c>
      <c r="E127" s="12">
        <f>SUMIFS('2012Figures'!J:J,'2012Figures'!C:C,A127,'2012Figures'!H:H,B127,'2012Figures'!I:I,C127,'2012Figures'!B:B,"BrokerToCy",'2012Figures'!G:G,"E1")</f>
        <v>0</v>
      </c>
      <c r="F127" s="12">
        <f>SUMIFS('2012Figures'!J:J,'2012Figures'!C:C,A127,'2012Figures'!H:H,B127,'2012Figures'!I:I,C127,'2012Figures'!B:B,"BrokerToCy",'2012Figures'!G:G,"P1")</f>
        <v>0</v>
      </c>
      <c r="G127" s="12">
        <f>SUMIFS('2012Figures'!J:J,'2012Figures'!C:C,A127,'2012Figures'!H:H,B127,'2012Figures'!I:I,C127,'2012Figures'!B:B,"CyToBroker",'2012Figures'!G:G,"E1")</f>
        <v>0</v>
      </c>
      <c r="H127" s="12">
        <f>SUMIFS('2012Figures'!J:J,'2012Figures'!C:C,A127,'2012Figures'!H:H,B127,'2012Figures'!I:I,C127,'2012Figures'!B:B,"CyToBroker",'2012Figures'!G:G,"P1")</f>
        <v>0</v>
      </c>
      <c r="J127" s="1">
        <v>201501</v>
      </c>
    </row>
    <row r="128" spans="1:10" x14ac:dyDescent="0.25">
      <c r="A128">
        <v>104</v>
      </c>
      <c r="B128" t="s">
        <v>97</v>
      </c>
      <c r="C128" s="1">
        <v>9</v>
      </c>
      <c r="D128" s="11">
        <f>SUMIFS('2012Figures'!J:J,'2012Figures'!C:C,A128,'2012Figures'!H:H,B128,'2012Figures'!I:I,C128)</f>
        <v>0</v>
      </c>
      <c r="E128" s="12">
        <f>SUMIFS('2012Figures'!J:J,'2012Figures'!C:C,A128,'2012Figures'!H:H,B128,'2012Figures'!I:I,C128,'2012Figures'!B:B,"BrokerToCy",'2012Figures'!G:G,"E1")</f>
        <v>0</v>
      </c>
      <c r="F128" s="12">
        <f>SUMIFS('2012Figures'!J:J,'2012Figures'!C:C,A128,'2012Figures'!H:H,B128,'2012Figures'!I:I,C128,'2012Figures'!B:B,"BrokerToCy",'2012Figures'!G:G,"P1")</f>
        <v>0</v>
      </c>
      <c r="G128" s="12">
        <f>SUMIFS('2012Figures'!J:J,'2012Figures'!C:C,A128,'2012Figures'!H:H,B128,'2012Figures'!I:I,C128,'2012Figures'!B:B,"CyToBroker",'2012Figures'!G:G,"E1")</f>
        <v>0</v>
      </c>
      <c r="H128" s="12">
        <f>SUMIFS('2012Figures'!J:J,'2012Figures'!C:C,A128,'2012Figures'!H:H,B128,'2012Figures'!I:I,C128,'2012Figures'!B:B,"CyToBroker",'2012Figures'!G:G,"P1")</f>
        <v>0</v>
      </c>
      <c r="J128" s="1">
        <v>201401</v>
      </c>
    </row>
    <row r="129" spans="1:10" x14ac:dyDescent="0.25">
      <c r="A129">
        <v>104</v>
      </c>
      <c r="B129" t="s">
        <v>97</v>
      </c>
      <c r="C129" s="1">
        <v>8</v>
      </c>
      <c r="D129" s="11">
        <f>SUMIFS('2012Figures'!J:J,'2012Figures'!C:C,A129,'2012Figures'!H:H,B129,'2012Figures'!I:I,C129)</f>
        <v>0</v>
      </c>
      <c r="E129" s="11">
        <f>SUMIFS('2012Figures'!J:J,'2012Figures'!C:C,A129,'2012Figures'!H:H,B129,'2012Figures'!I:I,C129,'2012Figures'!B:B,"BrokerToCy",'2012Figures'!G:G,"E1")</f>
        <v>0</v>
      </c>
      <c r="F129" s="11">
        <f>SUMIFS('2012Figures'!J:J,'2012Figures'!C:C,A129,'2012Figures'!H:H,B129,'2012Figures'!I:I,C129,'2012Figures'!B:B,"BrokerToCy",'2012Figures'!G:G,"P1")</f>
        <v>0</v>
      </c>
      <c r="G129" s="11">
        <f>SUMIFS('2012Figures'!J:J,'2012Figures'!C:C,A129,'2012Figures'!H:H,B129,'2012Figures'!I:I,C129,'2012Figures'!B:B,"CyToBroker",'2012Figures'!G:G,"E1")</f>
        <v>0</v>
      </c>
      <c r="H129" s="11">
        <f>SUMIFS('2012Figures'!J:J,'2012Figures'!C:C,A129,'2012Figures'!H:H,B129,'2012Figures'!I:I,C129,'2012Figures'!B:B,"CyToBroker",'2012Figures'!G:G,"P1")</f>
        <v>0</v>
      </c>
      <c r="I129" s="7"/>
      <c r="J129" s="10">
        <v>201301</v>
      </c>
    </row>
    <row r="130" spans="1:10" x14ac:dyDescent="0.25">
      <c r="A130">
        <v>104</v>
      </c>
      <c r="B130" t="s">
        <v>97</v>
      </c>
      <c r="C130" s="1">
        <v>7</v>
      </c>
      <c r="D130" s="11">
        <f>SUMIFS('2012Figures'!J:J,'2012Figures'!C:C,A130,'2012Figures'!H:H,B130,'2012Figures'!I:I,C130)</f>
        <v>0</v>
      </c>
      <c r="E130" s="12">
        <f>SUMIFS('2012Figures'!J:J,'2012Figures'!C:C,A130,'2012Figures'!H:H,B130,'2012Figures'!I:I,C130,'2012Figures'!B:B,"BrokerToCy",'2012Figures'!G:G,"E1")</f>
        <v>0</v>
      </c>
      <c r="F130" s="12">
        <f>SUMIFS('2012Figures'!J:J,'2012Figures'!C:C,A130,'2012Figures'!H:H,B130,'2012Figures'!I:I,C130,'2012Figures'!B:B,"BrokerToCy",'2012Figures'!G:G,"P1")</f>
        <v>0</v>
      </c>
      <c r="G130" s="12">
        <f>SUMIFS('2012Figures'!J:J,'2012Figures'!C:C,A130,'2012Figures'!H:H,B130,'2012Figures'!I:I,C130,'2012Figures'!B:B,"CyToBroker",'2012Figures'!G:G,"E1")</f>
        <v>0</v>
      </c>
      <c r="H130" s="12">
        <f>SUMIFS('2012Figures'!J:J,'2012Figures'!C:C,A130,'2012Figures'!H:H,B130,'2012Figures'!I:I,C130,'2012Figures'!B:B,"CyToBroker",'2012Figures'!G:G,"P1")</f>
        <v>0</v>
      </c>
      <c r="J130" s="1">
        <v>201201</v>
      </c>
    </row>
    <row r="131" spans="1:10" x14ac:dyDescent="0.25">
      <c r="A131">
        <v>104</v>
      </c>
      <c r="B131" t="s">
        <v>97</v>
      </c>
      <c r="C131" s="1">
        <v>6</v>
      </c>
      <c r="D131" s="11">
        <f>SUMIFS('2012Figures'!J:J,'2012Figures'!C:C,A131,'2012Figures'!H:H,B131,'2012Figures'!I:I,C131)</f>
        <v>0</v>
      </c>
      <c r="E131" s="12">
        <f>SUMIFS('2012Figures'!J:J,'2012Figures'!C:C,A131,'2012Figures'!H:H,B131,'2012Figures'!I:I,C131,'2012Figures'!B:B,"BrokerToCy",'2012Figures'!G:G,"E1")</f>
        <v>0</v>
      </c>
      <c r="F131" s="12">
        <f>SUMIFS('2012Figures'!J:J,'2012Figures'!C:C,A131,'2012Figures'!H:H,B131,'2012Figures'!I:I,C131,'2012Figures'!B:B,"BrokerToCy",'2012Figures'!G:G,"P1")</f>
        <v>0</v>
      </c>
      <c r="G131" s="12">
        <f>SUMIFS('2012Figures'!J:J,'2012Figures'!C:C,A131,'2012Figures'!H:H,B131,'2012Figures'!I:I,C131,'2012Figures'!B:B,"CyToBroker",'2012Figures'!G:G,"E1")</f>
        <v>0</v>
      </c>
      <c r="H131" s="12">
        <f>SUMIFS('2012Figures'!J:J,'2012Figures'!C:C,A131,'2012Figures'!H:H,B131,'2012Figures'!I:I,C131,'2012Figures'!B:B,"CyToBroker",'2012Figures'!G:G,"P1")</f>
        <v>0</v>
      </c>
      <c r="J131" s="1">
        <v>201101</v>
      </c>
    </row>
    <row r="132" spans="1:10" x14ac:dyDescent="0.25">
      <c r="A132">
        <v>104</v>
      </c>
      <c r="B132" t="s">
        <v>97</v>
      </c>
      <c r="C132" s="1">
        <v>5</v>
      </c>
      <c r="D132" s="11">
        <f>SUMIFS('2012Figures'!J:J,'2012Figures'!C:C,A132,'2012Figures'!H:H,B132,'2012Figures'!I:I,C132)</f>
        <v>0</v>
      </c>
      <c r="E132" s="12">
        <f>SUMIFS('2012Figures'!J:J,'2012Figures'!C:C,A132,'2012Figures'!H:H,B132,'2012Figures'!I:I,C132,'2012Figures'!B:B,"BrokerToCy",'2012Figures'!G:G,"E1")</f>
        <v>0</v>
      </c>
      <c r="F132" s="12">
        <f>SUMIFS('2012Figures'!J:J,'2012Figures'!C:C,A132,'2012Figures'!H:H,B132,'2012Figures'!I:I,C132,'2012Figures'!B:B,"BrokerToCy",'2012Figures'!G:G,"P1")</f>
        <v>0</v>
      </c>
      <c r="G132" s="12">
        <f>SUMIFS('2012Figures'!J:J,'2012Figures'!C:C,A132,'2012Figures'!H:H,B132,'2012Figures'!I:I,C132,'2012Figures'!B:B,"CyToBroker",'2012Figures'!G:G,"E1")</f>
        <v>0</v>
      </c>
      <c r="H132" s="12">
        <f>SUMIFS('2012Figures'!J:J,'2012Figures'!C:C,A132,'2012Figures'!H:H,B132,'2012Figures'!I:I,C132,'2012Figures'!B:B,"CyToBroker",'2012Figures'!G:G,"P1")</f>
        <v>0</v>
      </c>
      <c r="J132" s="1">
        <v>201001</v>
      </c>
    </row>
    <row r="133" spans="1:10" x14ac:dyDescent="0.25">
      <c r="A133">
        <v>104</v>
      </c>
      <c r="B133" t="s">
        <v>97</v>
      </c>
      <c r="C133" s="1">
        <v>4</v>
      </c>
      <c r="D133" s="11">
        <f>SUMIFS('2012Figures'!J:J,'2012Figures'!C:C,A133,'2012Figures'!H:H,B133,'2012Figures'!I:I,C133)</f>
        <v>0</v>
      </c>
      <c r="E133" s="12">
        <f>SUMIFS('2012Figures'!J:J,'2012Figures'!C:C,A133,'2012Figures'!H:H,B133,'2012Figures'!I:I,C133,'2012Figures'!B:B,"BrokerToCy",'2012Figures'!G:G,"E1")</f>
        <v>0</v>
      </c>
      <c r="F133" s="12">
        <f>SUMIFS('2012Figures'!J:J,'2012Figures'!C:C,A133,'2012Figures'!H:H,B133,'2012Figures'!I:I,C133,'2012Figures'!B:B,"BrokerToCy",'2012Figures'!G:G,"P1")</f>
        <v>0</v>
      </c>
      <c r="G133" s="12">
        <f>SUMIFS('2012Figures'!J:J,'2012Figures'!C:C,A133,'2012Figures'!H:H,B133,'2012Figures'!I:I,C133,'2012Figures'!B:B,"CyToBroker",'2012Figures'!G:G,"E1")</f>
        <v>0</v>
      </c>
      <c r="H133" s="12">
        <f>SUMIFS('2012Figures'!J:J,'2012Figures'!C:C,A133,'2012Figures'!H:H,B133,'2012Figures'!I:I,C133,'2012Figures'!B:B,"CyToBroker",'2012Figures'!G:G,"P1")</f>
        <v>0</v>
      </c>
      <c r="J133" s="1">
        <v>200901</v>
      </c>
    </row>
    <row r="134" spans="1:10" x14ac:dyDescent="0.25">
      <c r="A134">
        <v>104</v>
      </c>
      <c r="B134" t="s">
        <v>97</v>
      </c>
      <c r="C134" s="1">
        <v>3</v>
      </c>
      <c r="D134" s="11">
        <f>SUMIFS('2012Figures'!J:J,'2012Figures'!C:C,A134,'2012Figures'!H:H,B134,'2012Figures'!I:I,C134)</f>
        <v>0</v>
      </c>
      <c r="E134" s="12">
        <f>SUMIFS('2012Figures'!J:J,'2012Figures'!C:C,A134,'2012Figures'!H:H,B134,'2012Figures'!I:I,C134,'2012Figures'!B:B,"BrokerToCy",'2012Figures'!G:G,"E1")</f>
        <v>0</v>
      </c>
      <c r="F134" s="12">
        <f>SUMIFS('2012Figures'!J:J,'2012Figures'!C:C,A134,'2012Figures'!H:H,B134,'2012Figures'!I:I,C134,'2012Figures'!B:B,"BrokerToCy",'2012Figures'!G:G,"P1")</f>
        <v>0</v>
      </c>
      <c r="G134" s="12">
        <f>SUMIFS('2012Figures'!J:J,'2012Figures'!C:C,A134,'2012Figures'!H:H,B134,'2012Figures'!I:I,C134,'2012Figures'!B:B,"CyToBroker",'2012Figures'!G:G,"E1")</f>
        <v>0</v>
      </c>
      <c r="H134" s="12">
        <f>SUMIFS('2012Figures'!J:J,'2012Figures'!C:C,A134,'2012Figures'!H:H,B134,'2012Figures'!I:I,C134,'2012Figures'!B:B,"CyToBroker",'2012Figures'!G:G,"P1")</f>
        <v>0</v>
      </c>
      <c r="J134" s="1">
        <v>200801</v>
      </c>
    </row>
    <row r="135" spans="1:10" x14ac:dyDescent="0.25">
      <c r="A135">
        <v>104</v>
      </c>
      <c r="B135" t="s">
        <v>97</v>
      </c>
      <c r="C135" s="1">
        <v>2</v>
      </c>
      <c r="D135" s="11">
        <f>SUMIFS('2012Figures'!J:J,'2012Figures'!C:C,A135,'2012Figures'!H:H,B135,'2012Figures'!I:I,C135)</f>
        <v>0</v>
      </c>
      <c r="E135" s="12">
        <f>SUMIFS('2012Figures'!J:J,'2012Figures'!C:C,A135,'2012Figures'!H:H,B135,'2012Figures'!I:I,C135,'2012Figures'!B:B,"BrokerToCy",'2012Figures'!G:G,"E1")</f>
        <v>0</v>
      </c>
      <c r="F135" s="12">
        <f>SUMIFS('2012Figures'!J:J,'2012Figures'!C:C,A135,'2012Figures'!H:H,B135,'2012Figures'!I:I,C135,'2012Figures'!B:B,"BrokerToCy",'2012Figures'!G:G,"P1")</f>
        <v>0</v>
      </c>
      <c r="G135" s="12">
        <f>SUMIFS('2012Figures'!J:J,'2012Figures'!C:C,A135,'2012Figures'!H:H,B135,'2012Figures'!I:I,C135,'2012Figures'!B:B,"CyToBroker",'2012Figures'!G:G,"E1")</f>
        <v>0</v>
      </c>
      <c r="H135" s="12">
        <f>SUMIFS('2012Figures'!J:J,'2012Figures'!C:C,A135,'2012Figures'!H:H,B135,'2012Figures'!I:I,C135,'2012Figures'!B:B,"CyToBroker",'2012Figures'!G:G,"P1")</f>
        <v>0</v>
      </c>
      <c r="J135" s="1">
        <v>200701</v>
      </c>
    </row>
    <row r="136" spans="1:10" x14ac:dyDescent="0.25">
      <c r="A136">
        <v>104</v>
      </c>
      <c r="B136" t="s">
        <v>97</v>
      </c>
      <c r="C136" s="1">
        <v>1</v>
      </c>
      <c r="D136" s="11">
        <f>SUMIFS('2012Figures'!J:J,'2012Figures'!C:C,A136,'2012Figures'!H:H,B136,'2012Figures'!I:I,C136)</f>
        <v>0</v>
      </c>
      <c r="E136" s="12">
        <f>SUMIFS('2012Figures'!J:J,'2012Figures'!C:C,A136,'2012Figures'!H:H,B136,'2012Figures'!I:I,C136,'2012Figures'!B:B,"BrokerToCy",'2012Figures'!G:G,"E1")</f>
        <v>0</v>
      </c>
      <c r="F136" s="12">
        <f>SUMIFS('2012Figures'!J:J,'2012Figures'!C:C,A136,'2012Figures'!H:H,B136,'2012Figures'!I:I,C136,'2012Figures'!B:B,"BrokerToCy",'2012Figures'!G:G,"P1")</f>
        <v>0</v>
      </c>
      <c r="G136" s="12">
        <f>SUMIFS('2012Figures'!J:J,'2012Figures'!C:C,A136,'2012Figures'!H:H,B136,'2012Figures'!I:I,C136,'2012Figures'!B:B,"CyToBroker",'2012Figures'!G:G,"E1")</f>
        <v>0</v>
      </c>
      <c r="H136" s="12">
        <f>SUMIFS('2012Figures'!J:J,'2012Figures'!C:C,A136,'2012Figures'!H:H,B136,'2012Figures'!I:I,C136,'2012Figures'!B:B,"CyToBroker",'2012Figures'!G:G,"P1")</f>
        <v>0</v>
      </c>
      <c r="J136" s="1">
        <v>200601</v>
      </c>
    </row>
    <row r="137" spans="1:10" x14ac:dyDescent="0.25">
      <c r="A137">
        <v>104</v>
      </c>
      <c r="B137" t="s">
        <v>97</v>
      </c>
      <c r="D137" s="11">
        <f>SUMIFS('2012Figures'!J:J,'2012Figures'!C:C,A137,'2012Figures'!H:H,B137,'2012Figures'!I:I,"")</f>
        <v>0</v>
      </c>
      <c r="E137" s="12">
        <f>SUMIFS('2012Figures'!J:J,'2012Figures'!C:C,A137,'2012Figures'!H:H,B137,'2012Figures'!I:I,"",'2012Figures'!B:B,"BrokerToCy",'2012Figures'!G:G,"E1")</f>
        <v>0</v>
      </c>
      <c r="F137" s="12">
        <f>SUMIFS('2012Figures'!J:J,'2012Figures'!C:C,A137,'2012Figures'!H:H,B137,'2012Figures'!I:I,"",'2012Figures'!B:B,"BrokerToCy",'2012Figures'!G:G,"P1")</f>
        <v>0</v>
      </c>
      <c r="G137" s="12">
        <f>SUMIFS('2012Figures'!J:J,'2012Figures'!C:C,A137,'2012Figures'!H:H,B137,'2012Figures'!I:I,"",'2012Figures'!B:B,"CyToBroker",'2012Figures'!G:G,"E1")</f>
        <v>0</v>
      </c>
      <c r="H137" s="12">
        <f>SUMIFS('2012Figures'!J:J,'2012Figures'!C:C,A137,'2012Figures'!H:H,B137,'2012Figures'!I:I,"",'2012Figures'!B:B,"CyToBroker",'2012Figures'!G:G,"P1")</f>
        <v>0</v>
      </c>
      <c r="J137" s="1" t="s">
        <v>131</v>
      </c>
    </row>
    <row r="138" spans="1:10" x14ac:dyDescent="0.25">
      <c r="A138">
        <v>104</v>
      </c>
      <c r="B138" t="s">
        <v>98</v>
      </c>
      <c r="C138" s="1">
        <v>6</v>
      </c>
      <c r="D138" s="11">
        <f>SUMIFS('2012Figures'!J:J,'2012Figures'!C:C,A138,'2012Figures'!H:H,B138,'2012Figures'!I:I,C138)</f>
        <v>0</v>
      </c>
      <c r="E138" s="12">
        <f>SUMIFS('2012Figures'!J:J,'2012Figures'!C:C,A138,'2012Figures'!H:H,B138,'2012Figures'!I:I,C138,'2012Figures'!B:B,"BrokerToCy",'2012Figures'!G:G,"E1")</f>
        <v>0</v>
      </c>
      <c r="F138" s="12">
        <f>SUMIFS('2012Figures'!J:J,'2012Figures'!C:C,A138,'2012Figures'!H:H,B138,'2012Figures'!I:I,C138,'2012Figures'!B:B,"BrokerToCy",'2012Figures'!G:G,"P1")</f>
        <v>0</v>
      </c>
      <c r="G138" s="12">
        <f>SUMIFS('2012Figures'!J:J,'2012Figures'!C:C,A138,'2012Figures'!H:H,B138,'2012Figures'!I:I,C138,'2012Figures'!B:B,"CyToBroker",'2012Figures'!G:G,"E1")</f>
        <v>0</v>
      </c>
      <c r="H138" s="12">
        <f>SUMIFS('2012Figures'!J:J,'2012Figures'!C:C,A138,'2012Figures'!H:H,B138,'2012Figures'!I:I,C138,'2012Figures'!B:B,"CyToBroker",'2012Figures'!G:G,"P1")</f>
        <v>0</v>
      </c>
      <c r="J138" s="1">
        <v>201501</v>
      </c>
    </row>
    <row r="139" spans="1:10" x14ac:dyDescent="0.25">
      <c r="A139">
        <v>104</v>
      </c>
      <c r="B139" t="s">
        <v>98</v>
      </c>
      <c r="C139" s="1">
        <v>5</v>
      </c>
      <c r="D139" s="11">
        <f>SUMIFS('2012Figures'!J:J,'2012Figures'!C:C,A139,'2012Figures'!H:H,B139,'2012Figures'!I:I,C139)</f>
        <v>0</v>
      </c>
      <c r="E139" s="12">
        <f>SUMIFS('2012Figures'!J:J,'2012Figures'!C:C,A139,'2012Figures'!H:H,B139,'2012Figures'!I:I,C139,'2012Figures'!B:B,"BrokerToCy",'2012Figures'!G:G,"E1")</f>
        <v>0</v>
      </c>
      <c r="F139" s="12">
        <f>SUMIFS('2012Figures'!J:J,'2012Figures'!C:C,A139,'2012Figures'!H:H,B139,'2012Figures'!I:I,C139,'2012Figures'!B:B,"BrokerToCy",'2012Figures'!G:G,"P1")</f>
        <v>0</v>
      </c>
      <c r="G139" s="12">
        <f>SUMIFS('2012Figures'!J:J,'2012Figures'!C:C,A139,'2012Figures'!H:H,B139,'2012Figures'!I:I,C139,'2012Figures'!B:B,"CyToBroker",'2012Figures'!G:G,"E1")</f>
        <v>0</v>
      </c>
      <c r="H139" s="12">
        <f>SUMIFS('2012Figures'!J:J,'2012Figures'!C:C,A139,'2012Figures'!H:H,B139,'2012Figures'!I:I,C139,'2012Figures'!B:B,"CyToBroker",'2012Figures'!G:G,"P1")</f>
        <v>0</v>
      </c>
      <c r="J139" s="1">
        <v>201401</v>
      </c>
    </row>
    <row r="140" spans="1:10" x14ac:dyDescent="0.25">
      <c r="A140">
        <v>104</v>
      </c>
      <c r="B140" t="s">
        <v>98</v>
      </c>
      <c r="C140" s="1">
        <v>4</v>
      </c>
      <c r="D140" s="11">
        <f>SUMIFS('2012Figures'!J:J,'2012Figures'!C:C,A140,'2012Figures'!H:H,B140,'2012Figures'!I:I,C140)</f>
        <v>0</v>
      </c>
      <c r="E140" s="11">
        <f>SUMIFS('2012Figures'!J:J,'2012Figures'!C:C,A140,'2012Figures'!H:H,B140,'2012Figures'!I:I,C140,'2012Figures'!B:B,"BrokerToCy",'2012Figures'!G:G,"E1")</f>
        <v>0</v>
      </c>
      <c r="F140" s="11">
        <f>SUMIFS('2012Figures'!J:J,'2012Figures'!C:C,A140,'2012Figures'!H:H,B140,'2012Figures'!I:I,C140,'2012Figures'!B:B,"BrokerToCy",'2012Figures'!G:G,"P1")</f>
        <v>0</v>
      </c>
      <c r="G140" s="11">
        <f>SUMIFS('2012Figures'!J:J,'2012Figures'!C:C,A140,'2012Figures'!H:H,B140,'2012Figures'!I:I,C140,'2012Figures'!B:B,"CyToBroker",'2012Figures'!G:G,"E1")</f>
        <v>0</v>
      </c>
      <c r="H140" s="11">
        <f>SUMIFS('2012Figures'!J:J,'2012Figures'!C:C,A140,'2012Figures'!H:H,B140,'2012Figures'!I:I,C140,'2012Figures'!B:B,"CyToBroker",'2012Figures'!G:G,"P1")</f>
        <v>0</v>
      </c>
      <c r="I140" s="7"/>
      <c r="J140" s="10">
        <v>201301</v>
      </c>
    </row>
    <row r="141" spans="1:10" x14ac:dyDescent="0.25">
      <c r="A141">
        <v>104</v>
      </c>
      <c r="B141" t="s">
        <v>98</v>
      </c>
      <c r="C141" s="1">
        <v>3</v>
      </c>
      <c r="D141" s="11">
        <f>SUMIFS('2012Figures'!J:J,'2012Figures'!C:C,A141,'2012Figures'!H:H,B141,'2012Figures'!I:I,C141)</f>
        <v>0</v>
      </c>
      <c r="E141" s="12">
        <f>SUMIFS('2012Figures'!J:J,'2012Figures'!C:C,A141,'2012Figures'!H:H,B141,'2012Figures'!I:I,C141,'2012Figures'!B:B,"BrokerToCy",'2012Figures'!G:G,"E1")</f>
        <v>0</v>
      </c>
      <c r="F141" s="12">
        <f>SUMIFS('2012Figures'!J:J,'2012Figures'!C:C,A141,'2012Figures'!H:H,B141,'2012Figures'!I:I,C141,'2012Figures'!B:B,"BrokerToCy",'2012Figures'!G:G,"P1")</f>
        <v>0</v>
      </c>
      <c r="G141" s="12">
        <f>SUMIFS('2012Figures'!J:J,'2012Figures'!C:C,A141,'2012Figures'!H:H,B141,'2012Figures'!I:I,C141,'2012Figures'!B:B,"CyToBroker",'2012Figures'!G:G,"E1")</f>
        <v>0</v>
      </c>
      <c r="H141" s="12">
        <f>SUMIFS('2012Figures'!J:J,'2012Figures'!C:C,A141,'2012Figures'!H:H,B141,'2012Figures'!I:I,C141,'2012Figures'!B:B,"CyToBroker",'2012Figures'!G:G,"P1")</f>
        <v>0</v>
      </c>
      <c r="J141" s="1">
        <v>201201</v>
      </c>
    </row>
    <row r="142" spans="1:10" x14ac:dyDescent="0.25">
      <c r="A142">
        <v>104</v>
      </c>
      <c r="B142" t="s">
        <v>98</v>
      </c>
      <c r="C142" s="1">
        <v>2</v>
      </c>
      <c r="D142" s="11">
        <f>SUMIFS('2012Figures'!J:J,'2012Figures'!C:C,A142,'2012Figures'!H:H,B142,'2012Figures'!I:I,C142)</f>
        <v>0</v>
      </c>
      <c r="E142" s="12">
        <f>SUMIFS('2012Figures'!J:J,'2012Figures'!C:C,A142,'2012Figures'!H:H,B142,'2012Figures'!I:I,C142,'2012Figures'!B:B,"BrokerToCy",'2012Figures'!G:G,"E1")</f>
        <v>0</v>
      </c>
      <c r="F142" s="12">
        <f>SUMIFS('2012Figures'!J:J,'2012Figures'!C:C,A142,'2012Figures'!H:H,B142,'2012Figures'!I:I,C142,'2012Figures'!B:B,"BrokerToCy",'2012Figures'!G:G,"P1")</f>
        <v>0</v>
      </c>
      <c r="G142" s="12">
        <f>SUMIFS('2012Figures'!J:J,'2012Figures'!C:C,A142,'2012Figures'!H:H,B142,'2012Figures'!I:I,C142,'2012Figures'!B:B,"CyToBroker",'2012Figures'!G:G,"E1")</f>
        <v>0</v>
      </c>
      <c r="H142" s="12">
        <f>SUMIFS('2012Figures'!J:J,'2012Figures'!C:C,A142,'2012Figures'!H:H,B142,'2012Figures'!I:I,C142,'2012Figures'!B:B,"CyToBroker",'2012Figures'!G:G,"P1")</f>
        <v>0</v>
      </c>
      <c r="J142" s="1">
        <v>201101</v>
      </c>
    </row>
    <row r="143" spans="1:10" x14ac:dyDescent="0.25">
      <c r="A143">
        <v>104</v>
      </c>
      <c r="B143" t="s">
        <v>98</v>
      </c>
      <c r="C143" s="1">
        <v>1</v>
      </c>
      <c r="D143" s="11">
        <f>SUMIFS('2012Figures'!J:J,'2012Figures'!C:C,A143,'2012Figures'!H:H,B143,'2012Figures'!I:I,C143)</f>
        <v>0</v>
      </c>
      <c r="E143" s="12">
        <f>SUMIFS('2012Figures'!J:J,'2012Figures'!C:C,A143,'2012Figures'!H:H,B143,'2012Figures'!I:I,C143,'2012Figures'!B:B,"BrokerToCy",'2012Figures'!G:G,"E1")</f>
        <v>0</v>
      </c>
      <c r="F143" s="12">
        <f>SUMIFS('2012Figures'!J:J,'2012Figures'!C:C,A143,'2012Figures'!H:H,B143,'2012Figures'!I:I,C143,'2012Figures'!B:B,"BrokerToCy",'2012Figures'!G:G,"P1")</f>
        <v>0</v>
      </c>
      <c r="G143" s="12">
        <f>SUMIFS('2012Figures'!J:J,'2012Figures'!C:C,A143,'2012Figures'!H:H,B143,'2012Figures'!I:I,C143,'2012Figures'!B:B,"CyToBroker",'2012Figures'!G:G,"E1")</f>
        <v>0</v>
      </c>
      <c r="H143" s="12">
        <f>SUMIFS('2012Figures'!J:J,'2012Figures'!C:C,A143,'2012Figures'!H:H,B143,'2012Figures'!I:I,C143,'2012Figures'!B:B,"CyToBroker",'2012Figures'!G:G,"P1")</f>
        <v>0</v>
      </c>
      <c r="J143" s="1">
        <v>201001</v>
      </c>
    </row>
    <row r="144" spans="1:10" x14ac:dyDescent="0.25">
      <c r="A144">
        <v>104</v>
      </c>
      <c r="B144" t="s">
        <v>98</v>
      </c>
      <c r="D144" s="11">
        <f>SUMIFS('2012Figures'!J:J,'2012Figures'!C:C,A144,'2012Figures'!H:H,B144,'2012Figures'!I:I,"")</f>
        <v>0</v>
      </c>
      <c r="E144" s="12">
        <f>SUMIFS('2012Figures'!J:J,'2012Figures'!C:C,A144,'2012Figures'!H:H,B144,'2012Figures'!I:I,"",'2012Figures'!B:B,"BrokerToCy",'2012Figures'!G:G,"E1")</f>
        <v>0</v>
      </c>
      <c r="F144" s="12">
        <f>SUMIFS('2012Figures'!J:J,'2012Figures'!C:C,A144,'2012Figures'!H:H,B144,'2012Figures'!I:I,"",'2012Figures'!B:B,"BrokerToCy",'2012Figures'!G:G,"P1")</f>
        <v>0</v>
      </c>
      <c r="G144" s="12">
        <f>SUMIFS('2012Figures'!J:J,'2012Figures'!C:C,A144,'2012Figures'!H:H,B144,'2012Figures'!I:I,"",'2012Figures'!B:B,"CyToBroker",'2012Figures'!G:G,"E1")</f>
        <v>0</v>
      </c>
      <c r="H144" s="12">
        <f>SUMIFS('2012Figures'!J:J,'2012Figures'!C:C,A144,'2012Figures'!H:H,B144,'2012Figures'!I:I,"",'2012Figures'!B:B,"CyToBroker",'2012Figures'!G:G,"P1")</f>
        <v>0</v>
      </c>
      <c r="J144" s="1" t="s">
        <v>131</v>
      </c>
    </row>
    <row r="145" spans="1:10" x14ac:dyDescent="0.25">
      <c r="A145" s="37"/>
      <c r="B145" s="37" t="s">
        <v>92</v>
      </c>
      <c r="C145" s="38"/>
      <c r="D145" s="39">
        <f>SUM(E145:H145)</f>
        <v>2903284</v>
      </c>
      <c r="E145" s="39">
        <f>SUM(E77:E144)</f>
        <v>24</v>
      </c>
      <c r="F145" s="39">
        <f t="shared" ref="F145:H145" si="16">SUM(F77:F144)</f>
        <v>0</v>
      </c>
      <c r="G145" s="39">
        <f t="shared" si="16"/>
        <v>2903260</v>
      </c>
      <c r="H145" s="39">
        <f t="shared" si="16"/>
        <v>0</v>
      </c>
      <c r="I145" s="37"/>
      <c r="J145" s="38"/>
    </row>
    <row r="146" spans="1:10" x14ac:dyDescent="0.25">
      <c r="A146" s="13">
        <v>105</v>
      </c>
      <c r="B146" s="13" t="s">
        <v>60</v>
      </c>
      <c r="C146" s="14" t="s">
        <v>88</v>
      </c>
      <c r="D146" s="15">
        <f>SUMIFS('2012Figures'!J:J,'2012Figures'!C:C,A146)</f>
        <v>267693</v>
      </c>
      <c r="E146" s="15">
        <f>SUMIFS('2012Figures'!J:J,'2012Figures'!C:C,A146,'2012Figures'!B:B,"BrokerToCy",'2012Figures'!G:G,"E1")</f>
        <v>0</v>
      </c>
      <c r="F146" s="15">
        <f>SUMIFS('2012Figures'!J:J,'2012Figures'!C:C,A146,'2012Figures'!B:B,"BrokerToCy",'2012Figures'!G:G,"P1")</f>
        <v>0</v>
      </c>
      <c r="G146" s="15">
        <f>SUMIFS('2012Figures'!J:J,'2012Figures'!C:C,A146,'2012Figures'!B:B,"CyToBroker",'2012Figures'!G:G,"E1")</f>
        <v>267693</v>
      </c>
      <c r="H146" s="15">
        <f>SUMIFS('2012Figures'!J:J,'2012Figures'!C:C,A146,'2012Figures'!B:B,"CyToBroker",'2012Figures'!G:G,"P1")</f>
        <v>0</v>
      </c>
      <c r="I146" s="13"/>
      <c r="J146" s="14"/>
    </row>
    <row r="147" spans="1:10" x14ac:dyDescent="0.25">
      <c r="A147">
        <v>105</v>
      </c>
      <c r="B147" t="s">
        <v>60</v>
      </c>
      <c r="C147" s="1">
        <v>4</v>
      </c>
      <c r="D147" s="11">
        <f>SUMIFS('2012Figures'!J:J,'2012Figures'!C:C,A147,'2012Figures'!H:H,B147,'2012Figures'!I:I,C147)</f>
        <v>224103</v>
      </c>
      <c r="E147" s="12">
        <f>SUMIFS('2012Figures'!J:J,'2012Figures'!C:C,A147,'2012Figures'!H:H,B147,'2012Figures'!I:I,C147,'2012Figures'!B:B,"BrokerToCy",'2012Figures'!G:G,"E1")</f>
        <v>0</v>
      </c>
      <c r="F147" s="12">
        <f>SUMIFS('2012Figures'!J:J,'2012Figures'!C:C,A147,'2012Figures'!H:H,B147,'2012Figures'!I:I,C147,'2012Figures'!B:B,"BrokerToCy",'2012Figures'!G:G,"P1")</f>
        <v>0</v>
      </c>
      <c r="G147" s="12">
        <f>SUMIFS('2012Figures'!J:J,'2012Figures'!C:C,A147,'2012Figures'!H:H,B147,'2012Figures'!I:I,C147,'2012Figures'!B:B,"CyToBroker",'2012Figures'!G:G,"E1")</f>
        <v>224103</v>
      </c>
      <c r="H147" s="12">
        <f>SUMIFS('2012Figures'!J:J,'2012Figures'!C:C,A147,'2012Figures'!H:H,B147,'2012Figures'!I:I,C147,'2012Figures'!B:B,"CyToBroker",'2012Figures'!G:G,"P1")</f>
        <v>0</v>
      </c>
      <c r="J147" s="1" t="s">
        <v>146</v>
      </c>
    </row>
    <row r="148" spans="1:10" x14ac:dyDescent="0.25">
      <c r="A148">
        <v>105</v>
      </c>
      <c r="B148" t="s">
        <v>60</v>
      </c>
      <c r="C148" s="1">
        <v>2</v>
      </c>
      <c r="D148" s="11">
        <f>SUMIFS('2012Figures'!J:J,'2012Figures'!C:C,A148,'2012Figures'!H:H,B148,'2012Figures'!I:I,C148)</f>
        <v>0</v>
      </c>
      <c r="E148" s="12">
        <f>SUMIFS('2012Figures'!J:J,'2012Figures'!C:C,A148,'2012Figures'!H:H,B148,'2012Figures'!I:I,C148,'2012Figures'!B:B,"BrokerToCy",'2012Figures'!G:G,"E1")</f>
        <v>0</v>
      </c>
      <c r="F148" s="12">
        <f>SUMIFS('2012Figures'!J:J,'2012Figures'!C:C,A148,'2012Figures'!H:H,B148,'2012Figures'!I:I,C148,'2012Figures'!B:B,"BrokerToCy",'2012Figures'!G:G,"P1")</f>
        <v>0</v>
      </c>
      <c r="G148" s="12">
        <f>SUMIFS('2012Figures'!J:J,'2012Figures'!C:C,A148,'2012Figures'!H:H,B148,'2012Figures'!I:I,C148,'2012Figures'!B:B,"CyToBroker",'2012Figures'!G:G,"E1")</f>
        <v>0</v>
      </c>
      <c r="H148" s="12">
        <f>SUMIFS('2012Figures'!J:J,'2012Figures'!C:C,A148,'2012Figures'!H:H,B148,'2012Figures'!I:I,C148,'2012Figures'!B:B,"CyToBroker",'2012Figures'!G:G,"P1")</f>
        <v>0</v>
      </c>
      <c r="J148" s="1">
        <v>201001</v>
      </c>
    </row>
    <row r="149" spans="1:10" x14ac:dyDescent="0.25">
      <c r="A149">
        <v>105</v>
      </c>
      <c r="B149" t="s">
        <v>60</v>
      </c>
      <c r="C149" s="1">
        <v>1</v>
      </c>
      <c r="D149" s="11">
        <f>SUMIFS('2012Figures'!J:J,'2012Figures'!C:C,A149,'2012Figures'!H:H,B149,'2012Figures'!I:I,C149)</f>
        <v>0</v>
      </c>
      <c r="E149" s="12">
        <f>SUMIFS('2012Figures'!J:J,'2012Figures'!C:C,A149,'2012Figures'!H:H,B149,'2012Figures'!I:I,C149,'2012Figures'!B:B,"BrokerToCy",'2012Figures'!G:G,"E1")</f>
        <v>0</v>
      </c>
      <c r="F149" s="12">
        <f>SUMIFS('2012Figures'!J:J,'2012Figures'!C:C,A149,'2012Figures'!H:H,B149,'2012Figures'!I:I,C149,'2012Figures'!B:B,"BrokerToCy",'2012Figures'!G:G,"P1")</f>
        <v>0</v>
      </c>
      <c r="G149" s="12">
        <f>SUMIFS('2012Figures'!J:J,'2012Figures'!C:C,A149,'2012Figures'!H:H,B149,'2012Figures'!I:I,C149,'2012Figures'!B:B,"CyToBroker",'2012Figures'!G:G,"E1")</f>
        <v>0</v>
      </c>
      <c r="H149" s="12">
        <f>SUMIFS('2012Figures'!J:J,'2012Figures'!C:C,A149,'2012Figures'!H:H,B149,'2012Figures'!I:I,C149,'2012Figures'!B:B,"CyToBroker",'2012Figures'!G:G,"P1")</f>
        <v>0</v>
      </c>
      <c r="J149" s="1">
        <v>200901</v>
      </c>
    </row>
    <row r="150" spans="1:10" x14ac:dyDescent="0.25">
      <c r="A150">
        <v>105</v>
      </c>
      <c r="B150" t="s">
        <v>60</v>
      </c>
      <c r="D150" s="11">
        <f>SUMIFS('2012Figures'!J:J,'2012Figures'!C:C,A150,'2012Figures'!I:I,"")</f>
        <v>43590</v>
      </c>
      <c r="E150" s="12">
        <f>SUMIFS('2012Figures'!J:J,'2012Figures'!C:C,A150,'2012Figures'!I:I,"",'2012Figures'!B:B,"BrokerToCy",'2012Figures'!G:G,"E1")</f>
        <v>0</v>
      </c>
      <c r="F150" s="12">
        <f>SUMIFS('2012Figures'!J:J,'2012Figures'!C:C,A150,'2012Figures'!I:I,"",'2012Figures'!B:B,"BrokerToCy",'2012Figures'!G:G,"P1")</f>
        <v>0</v>
      </c>
      <c r="G150" s="12">
        <f>SUMIFS('2012Figures'!J:J,'2012Figures'!C:C,A150,'2012Figures'!I:I,"",'2012Figures'!B:B,"CyToBroker",'2012Figures'!G:G,"E1")</f>
        <v>43590</v>
      </c>
      <c r="H150" s="12">
        <f>SUMIFS('2012Figures'!J:J,'2012Figures'!C:C,A150,'2012Figures'!I:I,"",'2012Figures'!B:B,"CyToBroker",'2012Figures'!G:G,"P1")</f>
        <v>0</v>
      </c>
      <c r="J150" s="1" t="s">
        <v>131</v>
      </c>
    </row>
    <row r="151" spans="1:10" x14ac:dyDescent="0.25">
      <c r="A151" s="37"/>
      <c r="B151" s="37" t="s">
        <v>92</v>
      </c>
      <c r="C151" s="38"/>
      <c r="D151" s="39">
        <f>SUM(E151:H151)</f>
        <v>267693</v>
      </c>
      <c r="E151" s="39">
        <f>SUM(E147:E150)</f>
        <v>0</v>
      </c>
      <c r="F151" s="39">
        <f>SUM(F147:F150)</f>
        <v>0</v>
      </c>
      <c r="G151" s="39">
        <f>SUM(G147:G150)</f>
        <v>267693</v>
      </c>
      <c r="H151" s="39">
        <f>SUM(H147:H150)</f>
        <v>0</v>
      </c>
      <c r="I151" s="37"/>
      <c r="J151" s="38"/>
    </row>
    <row r="152" spans="1:10" x14ac:dyDescent="0.25">
      <c r="A152" s="13">
        <v>109</v>
      </c>
      <c r="B152" s="13" t="s">
        <v>99</v>
      </c>
      <c r="C152" s="14" t="s">
        <v>88</v>
      </c>
      <c r="D152" s="15">
        <f>SUMIFS('2012Figures'!J:J,'2012Figures'!C:C,A152)</f>
        <v>0</v>
      </c>
      <c r="E152" s="15">
        <f>SUMIFS('2012Figures'!J:J,'2012Figures'!C:C,A152,'2012Figures'!B:B,"BrokerToCy",'2012Figures'!G:G,"E1")</f>
        <v>0</v>
      </c>
      <c r="F152" s="15">
        <f>SUMIFS('2012Figures'!J:J,'2012Figures'!C:C,A152,'2012Figures'!B:B,"BrokerToCy",'2012Figures'!G:G,"P1")</f>
        <v>0</v>
      </c>
      <c r="G152" s="15">
        <f>SUMIFS('2012Figures'!J:J,'2012Figures'!C:C,A152,'2012Figures'!B:B,"CyToBroker",'2012Figures'!G:G,"E1")</f>
        <v>0</v>
      </c>
      <c r="H152" s="15">
        <f>SUMIFS('2012Figures'!J:J,'2012Figures'!C:C,A152,'2012Figures'!B:B,"CyToBroker",'2012Figures'!G:G,"P1")</f>
        <v>0</v>
      </c>
      <c r="I152" s="13"/>
      <c r="J152" s="14"/>
    </row>
    <row r="153" spans="1:10" x14ac:dyDescent="0.25">
      <c r="A153">
        <v>109</v>
      </c>
      <c r="B153" t="s">
        <v>99</v>
      </c>
      <c r="C153" s="1">
        <v>4</v>
      </c>
      <c r="D153" s="11">
        <f>SUMIFS('2012Figures'!J:J,'2012Figures'!C:C,A153,'2012Figures'!H:H,B153,'2012Figures'!I:I,C153)</f>
        <v>0</v>
      </c>
      <c r="E153" s="12">
        <f>SUMIFS('2012Figures'!J:J,'2012Figures'!C:C,A153,'2012Figures'!H:H,B153,'2012Figures'!I:I,C153,'2012Figures'!B:B,"BrokerToCy",'2012Figures'!G:G,"E1")</f>
        <v>0</v>
      </c>
      <c r="F153" s="12">
        <f>SUMIFS('2012Figures'!J:J,'2012Figures'!C:C,A153,'2012Figures'!H:H,B153,'2012Figures'!I:I,C153,'2012Figures'!B:B,"BrokerToCy",'2012Figures'!G:G,"P1")</f>
        <v>0</v>
      </c>
      <c r="G153" s="12">
        <f>SUMIFS('2012Figures'!J:J,'2012Figures'!C:C,A153,'2012Figures'!H:H,B153,'2012Figures'!I:I,C153,'2012Figures'!B:B,"CyToBroker",'2012Figures'!G:G,"E1")</f>
        <v>0</v>
      </c>
      <c r="H153" s="12">
        <f>SUMIFS('2012Figures'!J:J,'2012Figures'!C:C,A153,'2012Figures'!H:H,B153,'2012Figures'!I:I,C153,'2012Figures'!B:B,"CyToBroker",'2012Figures'!G:G,"P1")</f>
        <v>0</v>
      </c>
      <c r="J153" s="1">
        <v>201501</v>
      </c>
    </row>
    <row r="154" spans="1:10" x14ac:dyDescent="0.25">
      <c r="A154">
        <v>109</v>
      </c>
      <c r="B154" t="s">
        <v>99</v>
      </c>
      <c r="C154" s="1">
        <v>3</v>
      </c>
      <c r="D154" s="11">
        <f>SUMIFS('2012Figures'!J:J,'2012Figures'!C:C,A154,'2012Figures'!H:H,B154,'2012Figures'!I:I,C154)</f>
        <v>0</v>
      </c>
      <c r="E154" s="12">
        <f>SUMIFS('2012Figures'!J:J,'2012Figures'!C:C,A154,'2012Figures'!H:H,B154,'2012Figures'!I:I,C154,'2012Figures'!B:B,"BrokerToCy",'2012Figures'!G:G,"E1")</f>
        <v>0</v>
      </c>
      <c r="F154" s="12">
        <f>SUMIFS('2012Figures'!J:J,'2012Figures'!C:C,A154,'2012Figures'!H:H,B154,'2012Figures'!I:I,C154,'2012Figures'!B:B,"BrokerToCy",'2012Figures'!G:G,"P1")</f>
        <v>0</v>
      </c>
      <c r="G154" s="12">
        <f>SUMIFS('2012Figures'!J:J,'2012Figures'!C:C,A154,'2012Figures'!H:H,B154,'2012Figures'!I:I,C154,'2012Figures'!B:B,"CyToBroker",'2012Figures'!G:G,"E1")</f>
        <v>0</v>
      </c>
      <c r="H154" s="12">
        <f>SUMIFS('2012Figures'!J:J,'2012Figures'!C:C,A154,'2012Figures'!H:H,B154,'2012Figures'!I:I,C154,'2012Figures'!B:B,"CyToBroker",'2012Figures'!G:G,"P1")</f>
        <v>0</v>
      </c>
      <c r="J154" s="1">
        <v>201401</v>
      </c>
    </row>
    <row r="155" spans="1:10" x14ac:dyDescent="0.25">
      <c r="A155">
        <v>109</v>
      </c>
      <c r="B155" t="s">
        <v>99</v>
      </c>
      <c r="C155" s="1">
        <v>2</v>
      </c>
      <c r="D155" s="11">
        <f>SUMIFS('2012Figures'!J:J,'2012Figures'!C:C,A155,'2012Figures'!H:H,B155,'2012Figures'!I:I,C155)</f>
        <v>0</v>
      </c>
      <c r="E155" s="11">
        <f>SUMIFS('2012Figures'!J:J,'2012Figures'!C:C,A155,'2012Figures'!H:H,B155,'2012Figures'!I:I,C155,'2012Figures'!B:B,"BrokerToCy",'2012Figures'!G:G,"E1")</f>
        <v>0</v>
      </c>
      <c r="F155" s="11">
        <f>SUMIFS('2012Figures'!J:J,'2012Figures'!C:C,A155,'2012Figures'!H:H,B155,'2012Figures'!I:I,C155,'2012Figures'!B:B,"BrokerToCy",'2012Figures'!G:G,"P1")</f>
        <v>0</v>
      </c>
      <c r="G155" s="11">
        <f>SUMIFS('2012Figures'!J:J,'2012Figures'!C:C,A155,'2012Figures'!H:H,B155,'2012Figures'!I:I,C155,'2012Figures'!B:B,"CyToBroker",'2012Figures'!G:G,"E1")</f>
        <v>0</v>
      </c>
      <c r="H155" s="11">
        <f>SUMIFS('2012Figures'!J:J,'2012Figures'!C:C,A155,'2012Figures'!H:H,B155,'2012Figures'!I:I,C155,'2012Figures'!B:B,"CyToBroker",'2012Figures'!G:G,"P1")</f>
        <v>0</v>
      </c>
      <c r="I155" s="7"/>
      <c r="J155" s="10">
        <v>201301</v>
      </c>
    </row>
    <row r="156" spans="1:10" x14ac:dyDescent="0.25">
      <c r="A156">
        <v>109</v>
      </c>
      <c r="B156" t="s">
        <v>99</v>
      </c>
      <c r="C156" s="1">
        <v>1</v>
      </c>
      <c r="D156" s="11">
        <f>SUMIFS('2012Figures'!J:J,'2012Figures'!C:C,A156,'2012Figures'!H:H,B156,'2012Figures'!I:I,C156)</f>
        <v>0</v>
      </c>
      <c r="E156" s="12">
        <f>SUMIFS('2012Figures'!J:J,'2012Figures'!C:C,A156,'2012Figures'!H:H,B156,'2012Figures'!I:I,C156,'2012Figures'!B:B,"BrokerToCy",'2012Figures'!G:G,"E1")</f>
        <v>0</v>
      </c>
      <c r="F156" s="12">
        <f>SUMIFS('2012Figures'!J:J,'2012Figures'!C:C,A156,'2012Figures'!H:H,B156,'2012Figures'!I:I,C156,'2012Figures'!B:B,"BrokerToCy",'2012Figures'!G:G,"P1")</f>
        <v>0</v>
      </c>
      <c r="G156" s="12">
        <f>SUMIFS('2012Figures'!J:J,'2012Figures'!C:C,A156,'2012Figures'!H:H,B156,'2012Figures'!I:I,C156,'2012Figures'!B:B,"CyToBroker",'2012Figures'!G:G,"E1")</f>
        <v>0</v>
      </c>
      <c r="H156" s="12">
        <f>SUMIFS('2012Figures'!J:J,'2012Figures'!C:C,A156,'2012Figures'!H:H,B156,'2012Figures'!I:I,C156,'2012Figures'!B:B,"CyToBroker",'2012Figures'!G:G,"P1")</f>
        <v>0</v>
      </c>
      <c r="J156" s="1">
        <v>201201</v>
      </c>
    </row>
    <row r="157" spans="1:10" x14ac:dyDescent="0.25">
      <c r="A157">
        <v>109</v>
      </c>
      <c r="B157" t="s">
        <v>99</v>
      </c>
      <c r="D157" s="11">
        <f>SUMIFS('2012Figures'!J:J,'2012Figures'!C:C,A157,'2012Figures'!I:I,"")</f>
        <v>0</v>
      </c>
      <c r="E157" s="12">
        <f>SUMIFS('2012Figures'!J:J,'2012Figures'!C:C,A157,'2012Figures'!I:I,"",'2012Figures'!B:B,"BrokerToCy",'2012Figures'!G:G,"E1")</f>
        <v>0</v>
      </c>
      <c r="F157" s="12">
        <f>SUMIFS('2012Figures'!J:J,'2012Figures'!C:C,A157,'2012Figures'!I:I,"",'2012Figures'!B:B,"BrokerToCy",'2012Figures'!G:G,"P1")</f>
        <v>0</v>
      </c>
      <c r="G157" s="12">
        <f>SUMIFS('2012Figures'!J:J,'2012Figures'!C:C,A157,'2012Figures'!I:I,"",'2012Figures'!B:B,"CyToBroker",'2012Figures'!G:G,"E1")</f>
        <v>0</v>
      </c>
      <c r="H157" s="12">
        <f>SUMIFS('2012Figures'!J:J,'2012Figures'!C:C,A157,'2012Figures'!I:I,"",'2012Figures'!B:B,"CyToBroker",'2012Figures'!G:G,"P1")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SUM(E153:E157)</f>
        <v>0</v>
      </c>
      <c r="F158" s="39">
        <f>SUM(F153:F157)</f>
        <v>0</v>
      </c>
      <c r="G158" s="39">
        <f>SUM(G153:G157)</f>
        <v>0</v>
      </c>
      <c r="H158" s="39">
        <f>SUM(H153:H157)</f>
        <v>0</v>
      </c>
      <c r="I158" s="37"/>
      <c r="J158" s="38"/>
    </row>
    <row r="159" spans="1:10" x14ac:dyDescent="0.25">
      <c r="A159" s="13">
        <v>114</v>
      </c>
      <c r="B159" s="13" t="s">
        <v>62</v>
      </c>
      <c r="C159" s="14" t="s">
        <v>88</v>
      </c>
      <c r="D159" s="15">
        <f>SUMIFS('2012Figures'!J:J,'2012Figures'!C:C,A159)</f>
        <v>1037759</v>
      </c>
      <c r="E159" s="15">
        <f>SUMIFS('2012Figures'!J:J,'2012Figures'!C:C,A159,'2012Figures'!B:B,"BrokerToCy",'2012Figures'!G:G,"E1")</f>
        <v>0</v>
      </c>
      <c r="F159" s="15">
        <f>SUMIFS('2012Figures'!J:J,'2012Figures'!C:C,A159,'2012Figures'!B:B,"BrokerToCy",'2012Figures'!G:G,"P1")</f>
        <v>0</v>
      </c>
      <c r="G159" s="15">
        <f>SUMIFS('2012Figures'!J:J,'2012Figures'!C:C,A159,'2012Figures'!B:B,"CyToBroker",'2012Figures'!G:G,"E1")</f>
        <v>1037759</v>
      </c>
      <c r="H159" s="15">
        <f>SUMIFS('2012Figures'!J:J,'2012Figures'!C:C,A159,'2012Figures'!B:B,"CyToBroker",'2012Figures'!G:G,"P1")</f>
        <v>0</v>
      </c>
      <c r="I159" s="13"/>
      <c r="J159" s="14"/>
    </row>
    <row r="160" spans="1:10" x14ac:dyDescent="0.25">
      <c r="A160">
        <v>114</v>
      </c>
      <c r="B160">
        <v>6</v>
      </c>
      <c r="C160" s="1">
        <v>6</v>
      </c>
      <c r="D160" s="11">
        <f>SUMIFS('2012Figures'!J:J,'2012Figures'!C:C,A160,'2012Figures'!H:H,B160,'2012Figures'!I:I,C160)</f>
        <v>23736</v>
      </c>
      <c r="E160" s="12">
        <f>SUMIFS('2012Figures'!J:J,'2012Figures'!C:C,A160,'2012Figures'!H:H,B160,'2012Figures'!I:I,C160,'2012Figures'!B:B,"BrokerToCy",'2012Figures'!G:G,"E1")</f>
        <v>0</v>
      </c>
      <c r="F160" s="12">
        <f>SUMIFS('2012Figures'!J:J,'2012Figures'!C:C,A160,'2012Figures'!H:H,B160,'2012Figures'!I:I,C160,'2012Figures'!B:B,"BrokerToCy",'2012Figures'!G:G,"P1")</f>
        <v>0</v>
      </c>
      <c r="G160" s="12">
        <f>SUMIFS('2012Figures'!J:J,'2012Figures'!C:C,A160,'2012Figures'!H:H,B160,'2012Figures'!I:I,C160,'2012Figures'!B:B,"CyToBroker",'2012Figures'!G:G,"E1")</f>
        <v>23736</v>
      </c>
      <c r="H160" s="12">
        <f>SUMIFS('2012Figures'!J:J,'2012Figures'!C:C,A160,'2012Figures'!H:H,B160,'2012Figures'!I:I,C160,'2012Figures'!B:B,"CyToBroker",'2012Figures'!G:G,"P1")</f>
        <v>0</v>
      </c>
      <c r="J160" s="1" t="s">
        <v>146</v>
      </c>
    </row>
    <row r="161" spans="1:10" x14ac:dyDescent="0.25">
      <c r="A161">
        <v>114</v>
      </c>
      <c r="B161" t="s">
        <v>62</v>
      </c>
      <c r="C161" s="1">
        <v>10</v>
      </c>
      <c r="D161" s="11">
        <f>SUMIFS('2012Figures'!J:J,'2012Figures'!C:C,A161,'2012Figures'!H:H,B161,'2012Figures'!I:I,C161)</f>
        <v>0</v>
      </c>
      <c r="E161" s="12">
        <f>SUMIFS('2012Figures'!J:J,'2012Figures'!C:C,A161,'2012Figures'!H:H,B161,'2012Figures'!I:I,C161,'2012Figures'!B:B,"BrokerToCy",'2012Figures'!G:G,"E1")</f>
        <v>0</v>
      </c>
      <c r="F161" s="12">
        <f>SUMIFS('2012Figures'!J:J,'2012Figures'!C:C,A161,'2012Figures'!H:H,B161,'2012Figures'!I:I,C161,'2012Figures'!B:B,"BrokerToCy",'2012Figures'!G:G,"P1")</f>
        <v>0</v>
      </c>
      <c r="G161" s="12">
        <f>SUMIFS('2012Figures'!J:J,'2012Figures'!C:C,A161,'2012Figures'!H:H,B161,'2012Figures'!I:I,C161,'2012Figures'!B:B,"CyToBroker",'2012Figures'!G:G,"E1")</f>
        <v>0</v>
      </c>
      <c r="H161" s="12">
        <f>SUMIFS('2012Figures'!J:J,'2012Figures'!C:C,A161,'2012Figures'!H:H,B161,'2012Figures'!I:I,C161,'2012Figures'!B:B,"CyToBroker",'2012Figures'!G:G,"P1")</f>
        <v>0</v>
      </c>
      <c r="J161" s="1">
        <v>201501</v>
      </c>
    </row>
    <row r="162" spans="1:10" x14ac:dyDescent="0.25">
      <c r="A162">
        <v>114</v>
      </c>
      <c r="B162" t="s">
        <v>62</v>
      </c>
      <c r="C162" s="1">
        <v>9</v>
      </c>
      <c r="D162" s="11">
        <f>SUMIFS('2012Figures'!J:J,'2012Figures'!C:C,A162,'2012Figures'!H:H,B162,'2012Figures'!I:I,C162)</f>
        <v>0</v>
      </c>
      <c r="E162" s="12">
        <f>SUMIFS('2012Figures'!J:J,'2012Figures'!C:C,A162,'2012Figures'!H:H,B162,'2012Figures'!I:I,C162,'2012Figures'!B:B,"BrokerToCy",'2012Figures'!G:G,"E1")</f>
        <v>0</v>
      </c>
      <c r="F162" s="12">
        <f>SUMIFS('2012Figures'!J:J,'2012Figures'!C:C,A162,'2012Figures'!H:H,B162,'2012Figures'!I:I,C162,'2012Figures'!B:B,"BrokerToCy",'2012Figures'!G:G,"P1")</f>
        <v>0</v>
      </c>
      <c r="G162" s="12">
        <f>SUMIFS('2012Figures'!J:J,'2012Figures'!C:C,A162,'2012Figures'!H:H,B162,'2012Figures'!I:I,C162,'2012Figures'!B:B,"CyToBroker",'2012Figures'!G:G,"E1")</f>
        <v>0</v>
      </c>
      <c r="H162" s="12">
        <f>SUMIFS('2012Figures'!J:J,'2012Figures'!C:C,A162,'2012Figures'!H:H,B162,'2012Figures'!I:I,C162,'2012Figures'!B:B,"CyToBroker",'2012Figures'!G:G,"P1")</f>
        <v>0</v>
      </c>
      <c r="J162" s="1">
        <v>201401</v>
      </c>
    </row>
    <row r="163" spans="1:10" x14ac:dyDescent="0.25">
      <c r="A163">
        <v>114</v>
      </c>
      <c r="B163" t="s">
        <v>62</v>
      </c>
      <c r="C163" s="1">
        <v>8</v>
      </c>
      <c r="D163" s="11">
        <f>SUMIFS('2012Figures'!J:J,'2012Figures'!C:C,A163,'2012Figures'!H:H,B163,'2012Figures'!I:I,C163)</f>
        <v>2243</v>
      </c>
      <c r="E163" s="11">
        <f>SUMIFS('2012Figures'!J:J,'2012Figures'!C:C,A163,'2012Figures'!H:H,B163,'2012Figures'!I:I,C163,'2012Figures'!B:B,"BrokerToCy",'2012Figures'!G:G,"E1")</f>
        <v>0</v>
      </c>
      <c r="F163" s="11">
        <f>SUMIFS('2012Figures'!J:J,'2012Figures'!C:C,A163,'2012Figures'!H:H,B163,'2012Figures'!I:I,C163,'2012Figures'!B:B,"BrokerToCy",'2012Figures'!G:G,"P1")</f>
        <v>0</v>
      </c>
      <c r="G163" s="11">
        <f>SUMIFS('2012Figures'!J:J,'2012Figures'!C:C,A163,'2012Figures'!H:H,B163,'2012Figures'!I:I,C163,'2012Figures'!B:B,"CyToBroker",'2012Figures'!G:G,"E1")</f>
        <v>2243</v>
      </c>
      <c r="H163" s="11">
        <f>SUMIFS('2012Figures'!J:J,'2012Figures'!C:C,A163,'2012Figures'!H:H,B163,'2012Figures'!I:I,C163,'2012Figures'!B:B,"CyToBroker",'2012Figures'!G:G,"P1")</f>
        <v>0</v>
      </c>
      <c r="I163" s="7"/>
      <c r="J163" s="10">
        <v>201301</v>
      </c>
    </row>
    <row r="164" spans="1:10" x14ac:dyDescent="0.25">
      <c r="A164">
        <v>114</v>
      </c>
      <c r="B164" t="s">
        <v>62</v>
      </c>
      <c r="C164" s="1">
        <v>7</v>
      </c>
      <c r="D164" s="11">
        <f>SUMIFS('2012Figures'!J:J,'2012Figures'!C:C,A164,'2012Figures'!H:H,B164,'2012Figures'!I:I,C164)</f>
        <v>0</v>
      </c>
      <c r="E164" s="12">
        <f>SUMIFS('2012Figures'!J:J,'2012Figures'!C:C,A164,'2012Figures'!H:H,B164,'2012Figures'!I:I,C164,'2012Figures'!B:B,"BrokerToCy",'2012Figures'!G:G,"E1")</f>
        <v>0</v>
      </c>
      <c r="F164" s="12">
        <f>SUMIFS('2012Figures'!J:J,'2012Figures'!C:C,A164,'2012Figures'!H:H,B164,'2012Figures'!I:I,C164,'2012Figures'!B:B,"BrokerToCy",'2012Figures'!G:G,"P1")</f>
        <v>0</v>
      </c>
      <c r="G164" s="12">
        <f>SUMIFS('2012Figures'!J:J,'2012Figures'!C:C,A164,'2012Figures'!H:H,B164,'2012Figures'!I:I,C164,'2012Figures'!B:B,"CyToBroker",'2012Figures'!G:G,"E1")</f>
        <v>0</v>
      </c>
      <c r="H164" s="12">
        <f>SUMIFS('2012Figures'!J:J,'2012Figures'!C:C,A164,'2012Figures'!H:H,B164,'2012Figures'!I:I,C164,'2012Figures'!B:B,"CyToBroker",'2012Figures'!G:G,"P1")</f>
        <v>0</v>
      </c>
      <c r="J164" s="1">
        <v>201201</v>
      </c>
    </row>
    <row r="165" spans="1:10" x14ac:dyDescent="0.25">
      <c r="A165">
        <v>114</v>
      </c>
      <c r="B165" t="s">
        <v>62</v>
      </c>
      <c r="C165" s="1">
        <v>6</v>
      </c>
      <c r="D165" s="11">
        <f>SUMIFS('2012Figures'!J:J,'2012Figures'!C:C,A165,'2012Figures'!H:H,B165,'2012Figures'!I:I,C165)</f>
        <v>11804</v>
      </c>
      <c r="E165" s="12">
        <f>SUMIFS('2012Figures'!J:J,'2012Figures'!C:C,A165,'2012Figures'!H:H,B165,'2012Figures'!I:I,C165,'2012Figures'!B:B,"BrokerToCy",'2012Figures'!G:G,"E1")</f>
        <v>0</v>
      </c>
      <c r="F165" s="12">
        <f>SUMIFS('2012Figures'!J:J,'2012Figures'!C:C,A165,'2012Figures'!H:H,B165,'2012Figures'!I:I,C165,'2012Figures'!B:B,"BrokerToCy",'2012Figures'!G:G,"P1")</f>
        <v>0</v>
      </c>
      <c r="G165" s="12">
        <f>SUMIFS('2012Figures'!J:J,'2012Figures'!C:C,A165,'2012Figures'!H:H,B165,'2012Figures'!I:I,C165,'2012Figures'!B:B,"CyToBroker",'2012Figures'!G:G,"E1")</f>
        <v>11804</v>
      </c>
      <c r="H165" s="12">
        <f>SUMIFS('2012Figures'!J:J,'2012Figures'!C:C,A165,'2012Figures'!H:H,B165,'2012Figures'!I:I,C165,'2012Figures'!B:B,"CyToBroker",'2012Figures'!G:G,"P1")</f>
        <v>0</v>
      </c>
      <c r="J165" s="1">
        <v>201101</v>
      </c>
    </row>
    <row r="166" spans="1:10" x14ac:dyDescent="0.25">
      <c r="A166">
        <v>114</v>
      </c>
      <c r="B166" t="s">
        <v>62</v>
      </c>
      <c r="C166" s="1">
        <v>5</v>
      </c>
      <c r="D166" s="11">
        <f>SUMIFS('2012Figures'!J:J,'2012Figures'!C:C,A166,'2012Figures'!H:H,B166,'2012Figures'!I:I,C166)</f>
        <v>0</v>
      </c>
      <c r="E166" s="12">
        <f>SUMIFS('2012Figures'!J:J,'2012Figures'!C:C,A166,'2012Figures'!H:H,B166,'2012Figures'!I:I,C166,'2012Figures'!B:B,"BrokerToCy",'2012Figures'!G:G,"E1")</f>
        <v>0</v>
      </c>
      <c r="F166" s="12">
        <f>SUMIFS('2012Figures'!J:J,'2012Figures'!C:C,A166,'2012Figures'!H:H,B166,'2012Figures'!I:I,C166,'2012Figures'!B:B,"BrokerToCy",'2012Figures'!G:G,"P1")</f>
        <v>0</v>
      </c>
      <c r="G166" s="12">
        <f>SUMIFS('2012Figures'!J:J,'2012Figures'!C:C,A166,'2012Figures'!H:H,B166,'2012Figures'!I:I,C166,'2012Figures'!B:B,"CyToBroker",'2012Figures'!G:G,"E1")</f>
        <v>0</v>
      </c>
      <c r="H166" s="12">
        <f>SUMIFS('2012Figures'!J:J,'2012Figures'!C:C,A166,'2012Figures'!H:H,B166,'2012Figures'!I:I,C166,'2012Figures'!B:B,"CyToBroker",'2012Figures'!G:G,"P1")</f>
        <v>0</v>
      </c>
      <c r="J166" s="1">
        <v>201001</v>
      </c>
    </row>
    <row r="167" spans="1:10" x14ac:dyDescent="0.25">
      <c r="A167">
        <v>114</v>
      </c>
      <c r="B167" t="s">
        <v>62</v>
      </c>
      <c r="C167" s="1">
        <v>4</v>
      </c>
      <c r="D167" s="11">
        <f>SUMIFS('2012Figures'!J:J,'2012Figures'!C:C,A167,'2012Figures'!H:H,B167,'2012Figures'!I:I,C167)</f>
        <v>349216</v>
      </c>
      <c r="E167" s="12">
        <f>SUMIFS('2012Figures'!J:J,'2012Figures'!C:C,A167,'2012Figures'!H:H,B167,'2012Figures'!I:I,C167,'2012Figures'!B:B,"BrokerToCy",'2012Figures'!G:G,"E1")</f>
        <v>0</v>
      </c>
      <c r="F167" s="12">
        <f>SUMIFS('2012Figures'!J:J,'2012Figures'!C:C,A167,'2012Figures'!H:H,B167,'2012Figures'!I:I,C167,'2012Figures'!B:B,"BrokerToCy",'2012Figures'!G:G,"P1")</f>
        <v>0</v>
      </c>
      <c r="G167" s="12">
        <f>SUMIFS('2012Figures'!J:J,'2012Figures'!C:C,A167,'2012Figures'!H:H,B167,'2012Figures'!I:I,C167,'2012Figures'!B:B,"CyToBroker",'2012Figures'!G:G,"E1")</f>
        <v>349216</v>
      </c>
      <c r="H167" s="12">
        <f>SUMIFS('2012Figures'!J:J,'2012Figures'!C:C,A167,'2012Figures'!H:H,B167,'2012Figures'!I:I,C167,'2012Figures'!B:B,"CyToBroker",'2012Figures'!G:G,"P1")</f>
        <v>0</v>
      </c>
      <c r="J167" s="1">
        <v>200901</v>
      </c>
    </row>
    <row r="168" spans="1:10" x14ac:dyDescent="0.25">
      <c r="A168">
        <v>114</v>
      </c>
      <c r="B168" t="s">
        <v>62</v>
      </c>
      <c r="C168" s="1">
        <v>3</v>
      </c>
      <c r="D168" s="11">
        <f>SUMIFS('2012Figures'!J:J,'2012Figures'!C:C,A168,'2012Figures'!H:H,B168,'2012Figures'!I:I,C168)</f>
        <v>0</v>
      </c>
      <c r="E168" s="12">
        <f>SUMIFS('2012Figures'!J:J,'2012Figures'!C:C,A168,'2012Figures'!H:H,B168,'2012Figures'!I:I,C168,'2012Figures'!B:B,"BrokerToCy",'2012Figures'!G:G,"E1")</f>
        <v>0</v>
      </c>
      <c r="F168" s="12">
        <f>SUMIFS('2012Figures'!J:J,'2012Figures'!C:C,A168,'2012Figures'!H:H,B168,'2012Figures'!I:I,C168,'2012Figures'!B:B,"BrokerToCy",'2012Figures'!G:G,"P1")</f>
        <v>0</v>
      </c>
      <c r="G168" s="12">
        <f>SUMIFS('2012Figures'!J:J,'2012Figures'!C:C,A168,'2012Figures'!H:H,B168,'2012Figures'!I:I,C168,'2012Figures'!B:B,"CyToBroker",'2012Figures'!G:G,"E1")</f>
        <v>0</v>
      </c>
      <c r="H168" s="12">
        <f>SUMIFS('2012Figures'!J:J,'2012Figures'!C:C,A168,'2012Figures'!H:H,B168,'2012Figures'!I:I,C168,'2012Figures'!B:B,"CyToBroker",'2012Figures'!G:G,"P1")</f>
        <v>0</v>
      </c>
      <c r="J168" s="1">
        <v>200801</v>
      </c>
    </row>
    <row r="169" spans="1:10" x14ac:dyDescent="0.25">
      <c r="A169">
        <v>114</v>
      </c>
      <c r="B169" t="s">
        <v>62</v>
      </c>
      <c r="C169" s="1">
        <v>2</v>
      </c>
      <c r="D169" s="11">
        <f>SUMIFS('2012Figures'!J:J,'2012Figures'!C:C,A169,'2012Figures'!H:H,B169,'2012Figures'!I:I,C169)</f>
        <v>0</v>
      </c>
      <c r="E169" s="12">
        <f>SUMIFS('2012Figures'!J:J,'2012Figures'!C:C,A169,'2012Figures'!H:H,B169,'2012Figures'!I:I,C169,'2012Figures'!B:B,"BrokerToCy",'2012Figures'!G:G,"E1")</f>
        <v>0</v>
      </c>
      <c r="F169" s="12">
        <f>SUMIFS('2012Figures'!J:J,'2012Figures'!C:C,A169,'2012Figures'!H:H,B169,'2012Figures'!I:I,C169,'2012Figures'!B:B,"BrokerToCy",'2012Figures'!G:G,"P1")</f>
        <v>0</v>
      </c>
      <c r="G169" s="12">
        <f>SUMIFS('2012Figures'!J:J,'2012Figures'!C:C,A169,'2012Figures'!H:H,B169,'2012Figures'!I:I,C169,'2012Figures'!B:B,"CyToBroker",'2012Figures'!G:G,"E1")</f>
        <v>0</v>
      </c>
      <c r="H169" s="12">
        <f>SUMIFS('2012Figures'!J:J,'2012Figures'!C:C,A169,'2012Figures'!H:H,B169,'2012Figures'!I:I,C169,'2012Figures'!B:B,"CyToBroker",'2012Figures'!G:G,"P1")</f>
        <v>0</v>
      </c>
      <c r="J169" s="1">
        <v>200701</v>
      </c>
    </row>
    <row r="170" spans="1:10" x14ac:dyDescent="0.25">
      <c r="A170">
        <v>114</v>
      </c>
      <c r="B170" t="s">
        <v>62</v>
      </c>
      <c r="C170" s="1">
        <v>1</v>
      </c>
      <c r="D170" s="11">
        <f>SUMIFS('2012Figures'!J:J,'2012Figures'!C:C,A170,'2012Figures'!H:H,B170,'2012Figures'!I:I,C170)</f>
        <v>0</v>
      </c>
      <c r="E170" s="12">
        <f>SUMIFS('2012Figures'!J:J,'2012Figures'!C:C,A170,'2012Figures'!H:H,B170,'2012Figures'!I:I,C170,'2012Figures'!B:B,"BrokerToCy",'2012Figures'!G:G,"E1")</f>
        <v>0</v>
      </c>
      <c r="F170" s="12">
        <f>SUMIFS('2012Figures'!J:J,'2012Figures'!C:C,A170,'2012Figures'!H:H,B170,'2012Figures'!I:I,C170,'2012Figures'!B:B,"BrokerToCy",'2012Figures'!G:G,"P1")</f>
        <v>0</v>
      </c>
      <c r="G170" s="12">
        <f>SUMIFS('2012Figures'!J:J,'2012Figures'!C:C,A170,'2012Figures'!H:H,B170,'2012Figures'!I:I,C170,'2012Figures'!B:B,"CyToBroker",'2012Figures'!G:G,"E1")</f>
        <v>0</v>
      </c>
      <c r="H170" s="12">
        <f>SUMIFS('2012Figures'!J:J,'2012Figures'!C:C,A170,'2012Figures'!H:H,B170,'2012Figures'!I:I,C170,'2012Figures'!B:B,"CyToBroker",'2012Figures'!G:G,"P1")</f>
        <v>0</v>
      </c>
      <c r="J170" s="1">
        <v>200601</v>
      </c>
    </row>
    <row r="171" spans="1:10" x14ac:dyDescent="0.25">
      <c r="A171">
        <v>114</v>
      </c>
      <c r="B171" t="s">
        <v>62</v>
      </c>
      <c r="D171" s="11">
        <f>SUMIFS('2012Figures'!J:J,'2012Figures'!C:C,A171,'2012Figures'!I:I,"")</f>
        <v>650760</v>
      </c>
      <c r="E171" s="12">
        <f>SUMIFS('2012Figures'!J:J,'2012Figures'!C:C,A171,'2012Figures'!I:I,"",'2012Figures'!B:B,"BrokerToCy",'2012Figures'!G:G,"E1")</f>
        <v>0</v>
      </c>
      <c r="F171" s="12">
        <f>SUMIFS('2012Figures'!J:J,'2012Figures'!C:C,A171,'2012Figures'!I:I,"",'2012Figures'!B:B,"BrokerToCy",'2012Figures'!G:G,"P1")</f>
        <v>0</v>
      </c>
      <c r="G171" s="12">
        <f>SUMIFS('2012Figures'!J:J,'2012Figures'!C:C,A171,'2012Figures'!I:I,"",'2012Figures'!B:B,"CyToBroker",'2012Figures'!G:G,"E1")</f>
        <v>650760</v>
      </c>
      <c r="H171" s="12">
        <f>SUMIFS('2012Figures'!J:J,'2012Figures'!C:C,A171,'2012Figures'!I:I,"",'2012Figures'!B:B,"CyToBroker",'2012Figures'!G:G,"P1")</f>
        <v>0</v>
      </c>
      <c r="J171" s="1" t="s">
        <v>131</v>
      </c>
    </row>
    <row r="172" spans="1:10" x14ac:dyDescent="0.25">
      <c r="A172" s="37"/>
      <c r="B172" s="37" t="s">
        <v>92</v>
      </c>
      <c r="C172" s="38"/>
      <c r="D172" s="39">
        <f>SUM(E172:H172)</f>
        <v>1037759</v>
      </c>
      <c r="E172" s="39">
        <f t="shared" ref="E172" si="17">SUM(E160:E171)</f>
        <v>0</v>
      </c>
      <c r="F172" s="39">
        <f t="shared" ref="F172" si="18">SUM(F160:F171)</f>
        <v>0</v>
      </c>
      <c r="G172" s="39">
        <f t="shared" ref="G172" si="19">SUM(G160:G171)</f>
        <v>1037759</v>
      </c>
      <c r="H172" s="39">
        <f t="shared" ref="H172" si="20">SUM(H160:H171)</f>
        <v>0</v>
      </c>
      <c r="I172" s="37"/>
      <c r="J172" s="38"/>
    </row>
    <row r="173" spans="1:10" x14ac:dyDescent="0.25">
      <c r="A173" s="13">
        <v>115</v>
      </c>
      <c r="B173" s="13" t="s">
        <v>23</v>
      </c>
      <c r="C173" s="14" t="s">
        <v>88</v>
      </c>
      <c r="D173" s="15">
        <f>SUMIFS('2012Figures'!J:J,'2012Figures'!C:C,A173)</f>
        <v>4549</v>
      </c>
      <c r="E173" s="15">
        <f>SUMIFS('2012Figures'!J:J,'2012Figures'!C:C,A173,'2012Figures'!B:B,"BrokerToCy",'2012Figures'!G:G,"E1")</f>
        <v>0</v>
      </c>
      <c r="F173" s="15">
        <f>SUMIFS('2012Figures'!J:J,'2012Figures'!C:C,A173,'2012Figures'!B:B,"BrokerToCy",'2012Figures'!G:G,"P1")</f>
        <v>0</v>
      </c>
      <c r="G173" s="15">
        <f>SUMIFS('2012Figures'!J:J,'2012Figures'!C:C,A173,'2012Figures'!B:B,"CyToBroker",'2012Figures'!G:G,"E1")</f>
        <v>4549</v>
      </c>
      <c r="H173" s="15">
        <f>SUMIFS('2012Figures'!J:J,'2012Figures'!C:C,A173,'2012Figures'!B:B,"CyToBroker",'2012Figures'!G:G,"P1")</f>
        <v>0</v>
      </c>
      <c r="I173" s="13"/>
      <c r="J173" s="14"/>
    </row>
    <row r="174" spans="1:10" x14ac:dyDescent="0.25">
      <c r="A174">
        <v>115</v>
      </c>
      <c r="B174" t="s">
        <v>23</v>
      </c>
      <c r="C174" s="1">
        <v>2</v>
      </c>
      <c r="D174" s="11">
        <f>SUMIFS('2012Figures'!J:J,'2012Figures'!C:C,A174,'2012Figures'!H:H,B174,'2012Figures'!I:I,C174)</f>
        <v>0</v>
      </c>
      <c r="E174" s="12">
        <f>SUMIFS('2012Figures'!J:J,'2012Figures'!C:C,A174,'2012Figures'!H:H,B174,'2012Figures'!I:I,C174,'2012Figures'!B:B,"BrokerToCy",'2012Figures'!G:G,"E1")</f>
        <v>0</v>
      </c>
      <c r="F174" s="12">
        <f>SUMIFS('2012Figures'!J:J,'2012Figures'!C:C,A174,'2012Figures'!H:H,B174,'2012Figures'!I:I,C174,'2012Figures'!B:B,"BrokerToCy",'2012Figures'!G:G,"P1")</f>
        <v>0</v>
      </c>
      <c r="G174" s="12">
        <f>SUMIFS('2012Figures'!J:J,'2012Figures'!C:C,A174,'2012Figures'!H:H,B174,'2012Figures'!I:I,C174,'2012Figures'!B:B,"CyToBroker",'2012Figures'!G:G,"E1")</f>
        <v>0</v>
      </c>
      <c r="H174" s="12">
        <f>SUMIFS('2012Figures'!J:J,'2012Figures'!C:C,A174,'2012Figures'!H:H,B174,'2012Figures'!I:I,C174,'2012Figures'!B:B,"CyToBroker",'2012Figures'!G:G,"P1")</f>
        <v>0</v>
      </c>
      <c r="J174" s="1" t="s">
        <v>146</v>
      </c>
    </row>
    <row r="175" spans="1:10" x14ac:dyDescent="0.25">
      <c r="A175">
        <v>115</v>
      </c>
      <c r="B175" t="s">
        <v>23</v>
      </c>
      <c r="C175" s="1">
        <v>1</v>
      </c>
      <c r="D175" s="11">
        <f>SUMIFS('2012Figures'!J:J,'2012Figures'!C:C,A175,'2012Figures'!H:H,B175,'2012Figures'!I:I,C175)</f>
        <v>4547</v>
      </c>
      <c r="E175" s="11">
        <f>SUMIFS('2012Figures'!J:J,'2012Figures'!C:C,A175,'2012Figures'!H:H,B175,'2012Figures'!I:I,C175,'2012Figures'!B:B,"BrokerToCy",'2012Figures'!G:G,"E1")</f>
        <v>0</v>
      </c>
      <c r="F175" s="11">
        <f>SUMIFS('2012Figures'!J:J,'2012Figures'!C:C,A175,'2012Figures'!H:H,B175,'2012Figures'!I:I,C175,'2012Figures'!B:B,"BrokerToCy",'2012Figures'!G:G,"P1")</f>
        <v>0</v>
      </c>
      <c r="G175" s="11">
        <f>SUMIFS('2012Figures'!J:J,'2012Figures'!C:C,A175,'2012Figures'!H:H,B175,'2012Figures'!I:I,C175,'2012Figures'!B:B,"CyToBroker",'2012Figures'!G:G,"E1")</f>
        <v>4547</v>
      </c>
      <c r="H175" s="11">
        <f>SUMIFS('2012Figures'!J:J,'2012Figures'!C:C,A175,'2012Figures'!H:H,B175,'2012Figures'!I:I,C175,'2012Figures'!B:B,"CyToBroker",'2012Figures'!G:G,"P1")</f>
        <v>0</v>
      </c>
      <c r="I175" s="7"/>
      <c r="J175" s="10">
        <v>200901</v>
      </c>
    </row>
    <row r="176" spans="1:10" x14ac:dyDescent="0.25">
      <c r="A176">
        <v>115</v>
      </c>
      <c r="B176" t="s">
        <v>23</v>
      </c>
      <c r="D176" s="11">
        <f>SUMIFS('2012Figures'!J:J,'2012Figures'!C:C,A176,'2012Figures'!I:I,"")</f>
        <v>2</v>
      </c>
      <c r="E176" s="12">
        <f>SUMIFS('2012Figures'!J:J,'2012Figures'!C:C,A176,'2012Figures'!I:I,"",'2012Figures'!B:B,"BrokerToCy",'2012Figures'!G:G,"E1")</f>
        <v>0</v>
      </c>
      <c r="F176" s="12">
        <f>SUMIFS('2012Figures'!J:J,'2012Figures'!C:C,A176,'2012Figures'!I:I,"",'2012Figures'!B:B,"BrokerToCy",'2012Figures'!G:G,"P1")</f>
        <v>0</v>
      </c>
      <c r="G176" s="12">
        <f>SUMIFS('2012Figures'!J:J,'2012Figures'!C:C,A176,'2012Figures'!I:I,"",'2012Figures'!B:B,"CyToBroker",'2012Figures'!G:G,"E1")</f>
        <v>2</v>
      </c>
      <c r="H176" s="12">
        <f>SUMIFS('2012Figures'!J:J,'2012Figures'!C:C,A176,'2012Figures'!I:I,"",'2012Figures'!B:B,"CyToBroker",'2012Figures'!G:G,"P1")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4549</v>
      </c>
      <c r="E177" s="39">
        <f>SUM(E174:E176)</f>
        <v>0</v>
      </c>
      <c r="F177" s="39">
        <f>SUM(F174:F176)</f>
        <v>0</v>
      </c>
      <c r="G177" s="39">
        <f>SUM(G174:G176)</f>
        <v>4549</v>
      </c>
      <c r="H177" s="39">
        <f>SUM(H174:H176)</f>
        <v>0</v>
      </c>
      <c r="I177" s="37"/>
      <c r="J177" s="38"/>
    </row>
    <row r="178" spans="1:10" x14ac:dyDescent="0.25">
      <c r="A178" s="13">
        <v>116</v>
      </c>
      <c r="B178" s="13" t="s">
        <v>64</v>
      </c>
      <c r="C178" s="14" t="s">
        <v>88</v>
      </c>
      <c r="D178" s="15">
        <f>SUMIFS('2012Figures'!J:J,'2012Figures'!C:C,A178)</f>
        <v>3479</v>
      </c>
      <c r="E178" s="15">
        <f>SUMIFS('2012Figures'!J:J,'2012Figures'!C:C,A178,'2012Figures'!B:B,"BrokerToCy",'2012Figures'!G:G,"E1")</f>
        <v>0</v>
      </c>
      <c r="F178" s="15">
        <f>SUMIFS('2012Figures'!J:J,'2012Figures'!C:C,A178,'2012Figures'!B:B,"BrokerToCy",'2012Figures'!G:G,"P1")</f>
        <v>0</v>
      </c>
      <c r="G178" s="15">
        <f>SUMIFS('2012Figures'!J:J,'2012Figures'!C:C,A178,'2012Figures'!B:B,"CyToBroker",'2012Figures'!G:G,"E1")</f>
        <v>3479</v>
      </c>
      <c r="H178" s="15">
        <f>SUMIFS('2012Figures'!J:J,'2012Figures'!C:C,A178,'2012Figures'!B:B,"CyToBroker",'2012Figures'!G:G,"P1")</f>
        <v>0</v>
      </c>
      <c r="I178" s="13"/>
      <c r="J178" s="14"/>
    </row>
    <row r="179" spans="1:10" x14ac:dyDescent="0.25">
      <c r="A179">
        <v>116</v>
      </c>
      <c r="B179" t="s">
        <v>64</v>
      </c>
      <c r="C179" s="1">
        <v>3</v>
      </c>
      <c r="D179" s="11">
        <f>SUMIFS('2012Figures'!J:J,'2012Figures'!C:C,A179,'2012Figures'!H:H,B179,'2012Figures'!I:I,C179)</f>
        <v>0</v>
      </c>
      <c r="E179" s="12">
        <f>SUMIFS('2012Figures'!J:J,'2012Figures'!C:C,A179,'2012Figures'!H:H,B179,'2012Figures'!I:I,C179,'2012Figures'!B:B,"BrokerToCy",'2012Figures'!G:G,"E1")</f>
        <v>0</v>
      </c>
      <c r="F179" s="12">
        <f>SUMIFS('2012Figures'!J:J,'2012Figures'!C:C,A179,'2012Figures'!H:H,B179,'2012Figures'!I:I,C179,'2012Figures'!B:B,"BrokerToCy",'2012Figures'!G:G,"P1")</f>
        <v>0</v>
      </c>
      <c r="G179" s="12">
        <f>SUMIFS('2012Figures'!J:J,'2012Figures'!C:C,A179,'2012Figures'!H:H,B179,'2012Figures'!I:I,C179,'2012Figures'!B:B,"CyToBroker",'2012Figures'!G:G,"E1")</f>
        <v>0</v>
      </c>
      <c r="H179" s="12">
        <f>SUMIFS('2012Figures'!J:J,'2012Figures'!C:C,A179,'2012Figures'!H:H,B179,'2012Figures'!I:I,C179,'2012Figures'!B:B,"CyToBroker",'2012Figures'!G:G,"P1")</f>
        <v>0</v>
      </c>
      <c r="J179" s="1" t="s">
        <v>146</v>
      </c>
    </row>
    <row r="180" spans="1:10" x14ac:dyDescent="0.25">
      <c r="A180">
        <v>116</v>
      </c>
      <c r="B180" t="s">
        <v>64</v>
      </c>
      <c r="C180" s="1">
        <v>2</v>
      </c>
      <c r="D180" s="11">
        <f>SUMIFS('2012Figures'!J:J,'2012Figures'!C:C,A180,'2012Figures'!H:H,B180,'2012Figures'!I:I,C180)</f>
        <v>0</v>
      </c>
      <c r="E180" s="11">
        <f>SUMIFS('2012Figures'!J:J,'2012Figures'!C:C,A180,'2012Figures'!H:H,B180,'2012Figures'!I:I,C180,'2012Figures'!B:B,"BrokerToCy",'2012Figures'!G:G,"E1")</f>
        <v>0</v>
      </c>
      <c r="F180" s="11">
        <f>SUMIFS('2012Figures'!J:J,'2012Figures'!C:C,A180,'2012Figures'!H:H,B180,'2012Figures'!I:I,C180,'2012Figures'!B:B,"BrokerToCy",'2012Figures'!G:G,"P1")</f>
        <v>0</v>
      </c>
      <c r="G180" s="11">
        <f>SUMIFS('2012Figures'!J:J,'2012Figures'!C:C,A180,'2012Figures'!H:H,B180,'2012Figures'!I:I,C180,'2012Figures'!B:B,"CyToBroker",'2012Figures'!G:G,"E1")</f>
        <v>0</v>
      </c>
      <c r="H180" s="11">
        <f>SUMIFS('2012Figures'!J:J,'2012Figures'!C:C,A180,'2012Figures'!H:H,B180,'2012Figures'!I:I,C180,'2012Figures'!B:B,"CyToBroker",'2012Figures'!G:G,"P1")</f>
        <v>0</v>
      </c>
      <c r="I180" s="7"/>
      <c r="J180" s="10">
        <v>201101</v>
      </c>
    </row>
    <row r="181" spans="1:10" x14ac:dyDescent="0.25">
      <c r="A181">
        <v>116</v>
      </c>
      <c r="B181" t="s">
        <v>64</v>
      </c>
      <c r="C181" s="1">
        <v>1</v>
      </c>
      <c r="D181" s="11">
        <f>SUMIFS('2012Figures'!J:J,'2012Figures'!C:C,A181,'2012Figures'!H:H,B181,'2012Figures'!I:I,C181)</f>
        <v>3478</v>
      </c>
      <c r="E181" s="12">
        <f>SUMIFS('2012Figures'!J:J,'2012Figures'!C:C,A181,'2012Figures'!H:H,B181,'2012Figures'!I:I,C181,'2012Figures'!B:B,"BrokerToCy",'2012Figures'!G:G,"E1")</f>
        <v>0</v>
      </c>
      <c r="F181" s="12">
        <f>SUMIFS('2012Figures'!J:J,'2012Figures'!C:C,A181,'2012Figures'!H:H,B181,'2012Figures'!I:I,C181,'2012Figures'!B:B,"BrokerToCy",'2012Figures'!G:G,"P1")</f>
        <v>0</v>
      </c>
      <c r="G181" s="12">
        <f>SUMIFS('2012Figures'!J:J,'2012Figures'!C:C,A181,'2012Figures'!H:H,B181,'2012Figures'!I:I,C181,'2012Figures'!B:B,"CyToBroker",'2012Figures'!G:G,"E1")</f>
        <v>3478</v>
      </c>
      <c r="H181" s="12">
        <f>SUMIFS('2012Figures'!J:J,'2012Figures'!C:C,A181,'2012Figures'!H:H,B181,'2012Figures'!I:I,C181,'2012Figures'!B:B,"CyToBroker",'2012Figures'!G:G,"P1")</f>
        <v>0</v>
      </c>
      <c r="J181" s="1">
        <v>200901</v>
      </c>
    </row>
    <row r="182" spans="1:10" x14ac:dyDescent="0.25">
      <c r="A182">
        <v>116</v>
      </c>
      <c r="B182" t="s">
        <v>64</v>
      </c>
      <c r="D182" s="11">
        <f>SUMIFS('2012Figures'!J:J,'2012Figures'!C:C,A182,'2012Figures'!I:I,"")</f>
        <v>1</v>
      </c>
      <c r="E182" s="12">
        <f>SUMIFS('2012Figures'!J:J,'2012Figures'!C:C,A182,'2012Figures'!I:I,"",'2012Figures'!B:B,"BrokerToCy",'2012Figures'!G:G,"E1")</f>
        <v>0</v>
      </c>
      <c r="F182" s="12">
        <f>SUMIFS('2012Figures'!J:J,'2012Figures'!C:C,A182,'2012Figures'!I:I,"",'2012Figures'!B:B,"BrokerToCy",'2012Figures'!G:G,"P1")</f>
        <v>0</v>
      </c>
      <c r="G182" s="12">
        <f>SUMIFS('2012Figures'!J:J,'2012Figures'!C:C,A182,'2012Figures'!I:I,"",'2012Figures'!B:B,"CyToBroker",'2012Figures'!G:G,"E1")</f>
        <v>1</v>
      </c>
      <c r="H182" s="12">
        <f>SUMIFS('2012Figures'!J:J,'2012Figures'!C:C,A182,'2012Figures'!I:I,"",'2012Figures'!B:B,"CyToBroker",'2012Figures'!G:G,"P1")</f>
        <v>0</v>
      </c>
      <c r="J182" s="1" t="s">
        <v>131</v>
      </c>
    </row>
    <row r="183" spans="1:10" x14ac:dyDescent="0.25">
      <c r="A183" s="37"/>
      <c r="B183" s="37" t="s">
        <v>92</v>
      </c>
      <c r="C183" s="38"/>
      <c r="D183" s="39">
        <f>SUM(E183:H183)</f>
        <v>3479</v>
      </c>
      <c r="E183" s="39">
        <f>SUM(E179:E182)</f>
        <v>0</v>
      </c>
      <c r="F183" s="39">
        <f>SUM(F179:F182)</f>
        <v>0</v>
      </c>
      <c r="G183" s="39">
        <f>SUM(G179:G182)</f>
        <v>3479</v>
      </c>
      <c r="H183" s="39">
        <f>SUM(H179:H182)</f>
        <v>0</v>
      </c>
      <c r="I183" s="37"/>
      <c r="J183" s="38"/>
    </row>
    <row r="184" spans="1:10" x14ac:dyDescent="0.25">
      <c r="A184" s="13">
        <v>118</v>
      </c>
      <c r="B184" s="13" t="s">
        <v>109</v>
      </c>
      <c r="C184" s="14" t="s">
        <v>88</v>
      </c>
      <c r="D184" s="15">
        <f>SUMIFS('2012Figures'!J:J,'2012Figures'!C:C,A184)</f>
        <v>522</v>
      </c>
      <c r="E184" s="15">
        <f>SUMIFS('2012Figures'!J:J,'2012Figures'!C:C,A184,'2012Figures'!B:B,"BrokerToCy",'2012Figures'!G:G,"E1")</f>
        <v>0</v>
      </c>
      <c r="F184" s="15">
        <f>SUMIFS('2012Figures'!J:J,'2012Figures'!C:C,A184,'2012Figures'!B:B,"BrokerToCy",'2012Figures'!G:G,"P1")</f>
        <v>0</v>
      </c>
      <c r="G184" s="15">
        <f>SUMIFS('2012Figures'!J:J,'2012Figures'!C:C,A184,'2012Figures'!B:B,"CyToBroker",'2012Figures'!G:G,"E1")</f>
        <v>522</v>
      </c>
      <c r="H184" s="15">
        <f>SUMIFS('2012Figures'!J:J,'2012Figures'!C:C,A184,'2012Figures'!B:B,"CyToBroker",'2012Figures'!G:G,"P1")</f>
        <v>0</v>
      </c>
      <c r="I184" s="13"/>
      <c r="J184" s="14"/>
    </row>
    <row r="185" spans="1:10" x14ac:dyDescent="0.25">
      <c r="A185">
        <v>118</v>
      </c>
      <c r="B185" t="s">
        <v>109</v>
      </c>
      <c r="C185" s="1">
        <v>10</v>
      </c>
      <c r="D185" s="11">
        <f>SUMIFS('2012Figures'!J:J,'2012Figures'!C:C,A185,'2012Figures'!H:H,B185,'2012Figures'!I:I,C185)</f>
        <v>0</v>
      </c>
      <c r="E185" s="12">
        <f>SUMIFS('2012Figures'!J:J,'2012Figures'!C:C,A185,'2012Figures'!H:H,B185,'2012Figures'!I:I,C185,'2012Figures'!B:B,"BrokerToCy",'2012Figures'!G:G,"E1")</f>
        <v>0</v>
      </c>
      <c r="F185" s="12">
        <f>SUMIFS('2012Figures'!J:J,'2012Figures'!C:C,A185,'2012Figures'!H:H,B185,'2012Figures'!I:I,C185,'2012Figures'!B:B,"BrokerToCy",'2012Figures'!G:G,"P1")</f>
        <v>0</v>
      </c>
      <c r="G185" s="12">
        <f>SUMIFS('2012Figures'!J:J,'2012Figures'!C:C,A185,'2012Figures'!H:H,B185,'2012Figures'!I:I,C185,'2012Figures'!B:B,"CyToBroker",'2012Figures'!G:G,"E1")</f>
        <v>0</v>
      </c>
      <c r="H185" s="12">
        <f>SUMIFS('2012Figures'!J:J,'2012Figures'!C:C,A185,'2012Figures'!H:H,B185,'2012Figures'!I:I,C185,'2012Figures'!B:B,"CyToBroker",'2012Figures'!G:G,"P1")</f>
        <v>0</v>
      </c>
      <c r="J185" s="1">
        <v>201501</v>
      </c>
    </row>
    <row r="186" spans="1:10" x14ac:dyDescent="0.25">
      <c r="A186">
        <v>118</v>
      </c>
      <c r="B186" t="s">
        <v>109</v>
      </c>
      <c r="C186" s="1">
        <v>9</v>
      </c>
      <c r="D186" s="11">
        <f>SUMIFS('2012Figures'!J:J,'2012Figures'!C:C,A186,'2012Figures'!H:H,B186,'2012Figures'!I:I,C186)</f>
        <v>0</v>
      </c>
      <c r="E186" s="12">
        <f>SUMIFS('2012Figures'!J:J,'2012Figures'!C:C,A186,'2012Figures'!H:H,B186,'2012Figures'!I:I,C186,'2012Figures'!B:B,"BrokerToCy",'2012Figures'!G:G,"E1")</f>
        <v>0</v>
      </c>
      <c r="F186" s="12">
        <f>SUMIFS('2012Figures'!J:J,'2012Figures'!C:C,A186,'2012Figures'!H:H,B186,'2012Figures'!I:I,C186,'2012Figures'!B:B,"BrokerToCy",'2012Figures'!G:G,"P1")</f>
        <v>0</v>
      </c>
      <c r="G186" s="12">
        <f>SUMIFS('2012Figures'!J:J,'2012Figures'!C:C,A186,'2012Figures'!H:H,B186,'2012Figures'!I:I,C186,'2012Figures'!B:B,"CyToBroker",'2012Figures'!G:G,"E1")</f>
        <v>0</v>
      </c>
      <c r="H186" s="12">
        <f>SUMIFS('2012Figures'!J:J,'2012Figures'!C:C,A186,'2012Figures'!H:H,B186,'2012Figures'!I:I,C186,'2012Figures'!B:B,"CyToBroker",'2012Figures'!G:G,"P1")</f>
        <v>0</v>
      </c>
      <c r="J186" s="1">
        <v>201401</v>
      </c>
    </row>
    <row r="187" spans="1:10" x14ac:dyDescent="0.25">
      <c r="A187">
        <v>118</v>
      </c>
      <c r="B187" t="s">
        <v>109</v>
      </c>
      <c r="C187" s="1">
        <v>8</v>
      </c>
      <c r="D187" s="11">
        <f>SUMIFS('2012Figures'!J:J,'2012Figures'!C:C,A187,'2012Figures'!H:H,B187,'2012Figures'!I:I,C187)</f>
        <v>0</v>
      </c>
      <c r="E187" s="11">
        <f>SUMIFS('2012Figures'!J:J,'2012Figures'!C:C,A187,'2012Figures'!H:H,B187,'2012Figures'!I:I,C187,'2012Figures'!B:B,"BrokerToCy",'2012Figures'!G:G,"E1")</f>
        <v>0</v>
      </c>
      <c r="F187" s="11">
        <f>SUMIFS('2012Figures'!J:J,'2012Figures'!C:C,A187,'2012Figures'!H:H,B187,'2012Figures'!I:I,C187,'2012Figures'!B:B,"BrokerToCy",'2012Figures'!G:G,"P1")</f>
        <v>0</v>
      </c>
      <c r="G187" s="11">
        <f>SUMIFS('2012Figures'!J:J,'2012Figures'!C:C,A187,'2012Figures'!H:H,B187,'2012Figures'!I:I,C187,'2012Figures'!B:B,"CyToBroker",'2012Figures'!G:G,"E1")</f>
        <v>0</v>
      </c>
      <c r="H187" s="11">
        <f>SUMIFS('2012Figures'!J:J,'2012Figures'!C:C,A187,'2012Figures'!H:H,B187,'2012Figures'!I:I,C187,'2012Figures'!B:B,"CyToBroker",'2012Figures'!G:G,"P1")</f>
        <v>0</v>
      </c>
      <c r="I187" s="7"/>
      <c r="J187" s="10">
        <v>201301</v>
      </c>
    </row>
    <row r="188" spans="1:10" x14ac:dyDescent="0.25">
      <c r="A188">
        <v>118</v>
      </c>
      <c r="B188" t="s">
        <v>109</v>
      </c>
      <c r="C188" s="1">
        <v>7</v>
      </c>
      <c r="D188" s="11">
        <f>SUMIFS('2012Figures'!J:J,'2012Figures'!C:C,A188,'2012Figures'!H:H,B188,'2012Figures'!I:I,C188)</f>
        <v>0</v>
      </c>
      <c r="E188" s="12">
        <f>SUMIFS('2012Figures'!J:J,'2012Figures'!C:C,A188,'2012Figures'!H:H,B188,'2012Figures'!I:I,C188,'2012Figures'!B:B,"BrokerToCy",'2012Figures'!G:G,"E1")</f>
        <v>0</v>
      </c>
      <c r="F188" s="12">
        <f>SUMIFS('2012Figures'!J:J,'2012Figures'!C:C,A188,'2012Figures'!H:H,B188,'2012Figures'!I:I,C188,'2012Figures'!B:B,"BrokerToCy",'2012Figures'!G:G,"P1")</f>
        <v>0</v>
      </c>
      <c r="G188" s="12">
        <f>SUMIFS('2012Figures'!J:J,'2012Figures'!C:C,A188,'2012Figures'!H:H,B188,'2012Figures'!I:I,C188,'2012Figures'!B:B,"CyToBroker",'2012Figures'!G:G,"E1")</f>
        <v>0</v>
      </c>
      <c r="H188" s="12">
        <f>SUMIFS('2012Figures'!J:J,'2012Figures'!C:C,A188,'2012Figures'!H:H,B188,'2012Figures'!I:I,C188,'2012Figures'!B:B,"CyToBroker",'2012Figures'!G:G,"P1")</f>
        <v>0</v>
      </c>
      <c r="J188" s="1">
        <v>201201</v>
      </c>
    </row>
    <row r="189" spans="1:10" x14ac:dyDescent="0.25">
      <c r="A189">
        <v>118</v>
      </c>
      <c r="B189" t="s">
        <v>109</v>
      </c>
      <c r="C189" s="1">
        <v>6</v>
      </c>
      <c r="D189" s="11">
        <f>SUMIFS('2012Figures'!J:J,'2012Figures'!C:C,A189,'2012Figures'!H:H,B189,'2012Figures'!I:I,C189)</f>
        <v>0</v>
      </c>
      <c r="E189" s="12">
        <f>SUMIFS('2012Figures'!J:J,'2012Figures'!C:C,A189,'2012Figures'!H:H,B189,'2012Figures'!I:I,C189,'2012Figures'!B:B,"BrokerToCy",'2012Figures'!G:G,"E1")</f>
        <v>0</v>
      </c>
      <c r="F189" s="12">
        <f>SUMIFS('2012Figures'!J:J,'2012Figures'!C:C,A189,'2012Figures'!H:H,B189,'2012Figures'!I:I,C189,'2012Figures'!B:B,"BrokerToCy",'2012Figures'!G:G,"P1")</f>
        <v>0</v>
      </c>
      <c r="G189" s="12">
        <f>SUMIFS('2012Figures'!J:J,'2012Figures'!C:C,A189,'2012Figures'!H:H,B189,'2012Figures'!I:I,C189,'2012Figures'!B:B,"CyToBroker",'2012Figures'!G:G,"E1")</f>
        <v>0</v>
      </c>
      <c r="H189" s="12">
        <f>SUMIFS('2012Figures'!J:J,'2012Figures'!C:C,A189,'2012Figures'!H:H,B189,'2012Figures'!I:I,C189,'2012Figures'!B:B,"CyToBroker",'2012Figures'!G:G,"P1")</f>
        <v>0</v>
      </c>
      <c r="J189" s="1">
        <v>201101</v>
      </c>
    </row>
    <row r="190" spans="1:10" x14ac:dyDescent="0.25">
      <c r="A190">
        <v>118</v>
      </c>
      <c r="B190" t="s">
        <v>109</v>
      </c>
      <c r="C190" s="1">
        <v>5</v>
      </c>
      <c r="D190" s="11">
        <f>SUMIFS('2012Figures'!J:J,'2012Figures'!C:C,A190,'2012Figures'!H:H,B190,'2012Figures'!I:I,C190)</f>
        <v>0</v>
      </c>
      <c r="E190" s="12">
        <f>SUMIFS('2012Figures'!J:J,'2012Figures'!C:C,A190,'2012Figures'!H:H,B190,'2012Figures'!I:I,C190,'2012Figures'!B:B,"BrokerToCy",'2012Figures'!G:G,"E1")</f>
        <v>0</v>
      </c>
      <c r="F190" s="12">
        <f>SUMIFS('2012Figures'!J:J,'2012Figures'!C:C,A190,'2012Figures'!H:H,B190,'2012Figures'!I:I,C190,'2012Figures'!B:B,"BrokerToCy",'2012Figures'!G:G,"P1")</f>
        <v>0</v>
      </c>
      <c r="G190" s="12">
        <f>SUMIFS('2012Figures'!J:J,'2012Figures'!C:C,A190,'2012Figures'!H:H,B190,'2012Figures'!I:I,C190,'2012Figures'!B:B,"CyToBroker",'2012Figures'!G:G,"E1")</f>
        <v>0</v>
      </c>
      <c r="H190" s="12">
        <f>SUMIFS('2012Figures'!J:J,'2012Figures'!C:C,A190,'2012Figures'!H:H,B190,'2012Figures'!I:I,C190,'2012Figures'!B:B,"CyToBroker",'2012Figures'!G:G,"P1")</f>
        <v>0</v>
      </c>
      <c r="J190" s="1">
        <v>201001</v>
      </c>
    </row>
    <row r="191" spans="1:10" x14ac:dyDescent="0.25">
      <c r="A191">
        <v>118</v>
      </c>
      <c r="B191" t="s">
        <v>109</v>
      </c>
      <c r="C191" s="1">
        <v>4</v>
      </c>
      <c r="D191" s="11">
        <f>SUMIFS('2012Figures'!J:J,'2012Figures'!C:C,A191,'2012Figures'!H:H,B191,'2012Figures'!I:I,C191)</f>
        <v>0</v>
      </c>
      <c r="E191" s="12">
        <f>SUMIFS('2012Figures'!J:J,'2012Figures'!C:C,A191,'2012Figures'!H:H,B191,'2012Figures'!I:I,C191,'2012Figures'!B:B,"BrokerToCy",'2012Figures'!G:G,"E1")</f>
        <v>0</v>
      </c>
      <c r="F191" s="12">
        <f>SUMIFS('2012Figures'!J:J,'2012Figures'!C:C,A191,'2012Figures'!H:H,B191,'2012Figures'!I:I,C191,'2012Figures'!B:B,"BrokerToCy",'2012Figures'!G:G,"P1")</f>
        <v>0</v>
      </c>
      <c r="G191" s="12">
        <f>SUMIFS('2012Figures'!J:J,'2012Figures'!C:C,A191,'2012Figures'!H:H,B191,'2012Figures'!I:I,C191,'2012Figures'!B:B,"CyToBroker",'2012Figures'!G:G,"E1")</f>
        <v>0</v>
      </c>
      <c r="H191" s="12">
        <f>SUMIFS('2012Figures'!J:J,'2012Figures'!C:C,A191,'2012Figures'!H:H,B191,'2012Figures'!I:I,C191,'2012Figures'!B:B,"CyToBroker",'2012Figures'!G:G,"P1")</f>
        <v>0</v>
      </c>
      <c r="J191" s="1">
        <v>200901</v>
      </c>
    </row>
    <row r="192" spans="1:10" x14ac:dyDescent="0.25">
      <c r="A192">
        <v>118</v>
      </c>
      <c r="B192" t="s">
        <v>109</v>
      </c>
      <c r="C192" s="1">
        <v>3</v>
      </c>
      <c r="D192" s="11">
        <f>SUMIFS('2012Figures'!J:J,'2012Figures'!C:C,A192,'2012Figures'!H:H,B192,'2012Figures'!I:I,C192)</f>
        <v>0</v>
      </c>
      <c r="E192" s="12">
        <f>SUMIFS('2012Figures'!J:J,'2012Figures'!C:C,A192,'2012Figures'!H:H,B192,'2012Figures'!I:I,C192,'2012Figures'!B:B,"BrokerToCy",'2012Figures'!G:G,"E1")</f>
        <v>0</v>
      </c>
      <c r="F192" s="12">
        <f>SUMIFS('2012Figures'!J:J,'2012Figures'!C:C,A192,'2012Figures'!H:H,B192,'2012Figures'!I:I,C192,'2012Figures'!B:B,"BrokerToCy",'2012Figures'!G:G,"P1")</f>
        <v>0</v>
      </c>
      <c r="G192" s="12">
        <f>SUMIFS('2012Figures'!J:J,'2012Figures'!C:C,A192,'2012Figures'!H:H,B192,'2012Figures'!I:I,C192,'2012Figures'!B:B,"CyToBroker",'2012Figures'!G:G,"E1")</f>
        <v>0</v>
      </c>
      <c r="H192" s="12">
        <f>SUMIFS('2012Figures'!J:J,'2012Figures'!C:C,A192,'2012Figures'!H:H,B192,'2012Figures'!I:I,C192,'2012Figures'!B:B,"CyToBroker",'2012Figures'!G:G,"P1")</f>
        <v>0</v>
      </c>
      <c r="J192" s="1">
        <v>200801</v>
      </c>
    </row>
    <row r="193" spans="1:10" x14ac:dyDescent="0.25">
      <c r="A193">
        <v>118</v>
      </c>
      <c r="B193" t="s">
        <v>109</v>
      </c>
      <c r="C193" s="1">
        <v>2</v>
      </c>
      <c r="D193" s="11">
        <f>SUMIFS('2012Figures'!J:J,'2012Figures'!C:C,A193,'2012Figures'!H:H,B193,'2012Figures'!I:I,C193)</f>
        <v>0</v>
      </c>
      <c r="E193" s="12">
        <f>SUMIFS('2012Figures'!J:J,'2012Figures'!C:C,A193,'2012Figures'!H:H,B193,'2012Figures'!I:I,C193,'2012Figures'!B:B,"BrokerToCy",'2012Figures'!G:G,"E1")</f>
        <v>0</v>
      </c>
      <c r="F193" s="12">
        <f>SUMIFS('2012Figures'!J:J,'2012Figures'!C:C,A193,'2012Figures'!H:H,B193,'2012Figures'!I:I,C193,'2012Figures'!B:B,"BrokerToCy",'2012Figures'!G:G,"P1")</f>
        <v>0</v>
      </c>
      <c r="G193" s="12">
        <f>SUMIFS('2012Figures'!J:J,'2012Figures'!C:C,A193,'2012Figures'!H:H,B193,'2012Figures'!I:I,C193,'2012Figures'!B:B,"CyToBroker",'2012Figures'!G:G,"E1")</f>
        <v>0</v>
      </c>
      <c r="H193" s="12">
        <f>SUMIFS('2012Figures'!J:J,'2012Figures'!C:C,A193,'2012Figures'!H:H,B193,'2012Figures'!I:I,C193,'2012Figures'!B:B,"CyToBroker",'2012Figures'!G:G,"P1")</f>
        <v>0</v>
      </c>
      <c r="J193" s="1">
        <v>200701</v>
      </c>
    </row>
    <row r="194" spans="1:10" x14ac:dyDescent="0.25">
      <c r="A194">
        <v>118</v>
      </c>
      <c r="B194" t="s">
        <v>109</v>
      </c>
      <c r="C194" s="1">
        <v>1</v>
      </c>
      <c r="D194" s="11">
        <f>SUMIFS('2012Figures'!J:J,'2012Figures'!C:C,A194,'2012Figures'!H:H,B194,'2012Figures'!I:I,C194)</f>
        <v>0</v>
      </c>
      <c r="E194" s="12">
        <f>SUMIFS('2012Figures'!J:J,'2012Figures'!C:C,A194,'2012Figures'!H:H,B194,'2012Figures'!I:I,C194,'2012Figures'!B:B,"BrokerToCy",'2012Figures'!G:G,"E1")</f>
        <v>0</v>
      </c>
      <c r="F194" s="12">
        <f>SUMIFS('2012Figures'!J:J,'2012Figures'!C:C,A194,'2012Figures'!H:H,B194,'2012Figures'!I:I,C194,'2012Figures'!B:B,"BrokerToCy",'2012Figures'!G:G,"P1")</f>
        <v>0</v>
      </c>
      <c r="G194" s="12">
        <f>SUMIFS('2012Figures'!J:J,'2012Figures'!C:C,A194,'2012Figures'!H:H,B194,'2012Figures'!I:I,C194,'2012Figures'!B:B,"CyToBroker",'2012Figures'!G:G,"E1")</f>
        <v>0</v>
      </c>
      <c r="H194" s="12">
        <f>SUMIFS('2012Figures'!J:J,'2012Figures'!C:C,A194,'2012Figures'!H:H,B194,'2012Figures'!I:I,C194,'2012Figures'!B:B,"CyToBroker",'2012Figures'!G:G,"P1")</f>
        <v>0</v>
      </c>
      <c r="J194" s="1">
        <v>200601</v>
      </c>
    </row>
    <row r="195" spans="1:10" x14ac:dyDescent="0.25">
      <c r="A195">
        <v>118</v>
      </c>
      <c r="B195" t="s">
        <v>109</v>
      </c>
      <c r="D195" s="11">
        <f>SUMIFS('2012Figures'!J:J,'2012Figures'!C:C,A195,'2012Figures'!I:I,"")</f>
        <v>522</v>
      </c>
      <c r="E195" s="12">
        <f>SUMIFS('2012Figures'!J:J,'2012Figures'!C:C,A195,'2012Figures'!I:I,"",'2012Figures'!B:B,"BrokerToCy",'2012Figures'!G:G,"E1")</f>
        <v>0</v>
      </c>
      <c r="F195" s="12">
        <f>SUMIFS('2012Figures'!J:J,'2012Figures'!C:C,A195,'2012Figures'!I:I,"",'2012Figures'!B:B,"BrokerToCy",'2012Figures'!G:G,"P1")</f>
        <v>0</v>
      </c>
      <c r="G195" s="12">
        <f>SUMIFS('2012Figures'!J:J,'2012Figures'!C:C,A195,'2012Figures'!I:I,"",'2012Figures'!B:B,"CyToBroker",'2012Figures'!G:G,"E1")</f>
        <v>522</v>
      </c>
      <c r="H195" s="12">
        <f>SUMIFS('2012Figures'!J:J,'2012Figures'!C:C,A195,'2012Figures'!I:I,"",'2012Figures'!B:B,"CyToBroker",'2012Figures'!G:G,"P1")</f>
        <v>0</v>
      </c>
      <c r="J195" s="1" t="s">
        <v>131</v>
      </c>
    </row>
    <row r="196" spans="1:10" x14ac:dyDescent="0.25">
      <c r="A196" s="37"/>
      <c r="B196" s="37" t="s">
        <v>92</v>
      </c>
      <c r="C196" s="38"/>
      <c r="D196" s="39">
        <f>SUM(E196:H196)</f>
        <v>522</v>
      </c>
      <c r="E196" s="39">
        <f t="shared" ref="E196" si="21">SUM(E185:E195)</f>
        <v>0</v>
      </c>
      <c r="F196" s="39">
        <f t="shared" ref="F196" si="22">SUM(F185:F195)</f>
        <v>0</v>
      </c>
      <c r="G196" s="39">
        <f t="shared" ref="G196" si="23">SUM(G185:G195)</f>
        <v>522</v>
      </c>
      <c r="H196" s="39">
        <f t="shared" ref="H196" si="24">SUM(H185:H195)</f>
        <v>0</v>
      </c>
      <c r="I196" s="37"/>
      <c r="J196" s="38"/>
    </row>
    <row r="197" spans="1:10" x14ac:dyDescent="0.25">
      <c r="A197" s="13">
        <v>119</v>
      </c>
      <c r="B197" s="13" t="s">
        <v>110</v>
      </c>
      <c r="C197" s="14" t="s">
        <v>88</v>
      </c>
      <c r="D197" s="15">
        <f>SUMIFS('2012Figures'!J:J,'2012Figures'!C:C,A197)</f>
        <v>81042</v>
      </c>
      <c r="E197" s="15">
        <f>SUMIFS('2012Figures'!J:J,'2012Figures'!C:C,A197,'2012Figures'!B:B,"BrokerToCy",'2012Figures'!G:G,"E1")</f>
        <v>0</v>
      </c>
      <c r="F197" s="15">
        <f>SUMIFS('2012Figures'!J:J,'2012Figures'!C:C,A197,'2012Figures'!B:B,"BrokerToCy",'2012Figures'!G:G,"P1")</f>
        <v>0</v>
      </c>
      <c r="G197" s="15">
        <f>SUMIFS('2012Figures'!J:J,'2012Figures'!C:C,A197,'2012Figures'!B:B,"CyToBroker",'2012Figures'!G:G,"E1")</f>
        <v>81042</v>
      </c>
      <c r="H197" s="15">
        <f>SUMIFS('2012Figures'!J:J,'2012Figures'!C:C,A197,'2012Figures'!B:B,"CyToBroker",'2012Figures'!G:G,"P1")</f>
        <v>0</v>
      </c>
      <c r="I197" s="13"/>
      <c r="J197" s="14"/>
    </row>
    <row r="198" spans="1:10" x14ac:dyDescent="0.25">
      <c r="A198">
        <v>119</v>
      </c>
      <c r="B198" t="s">
        <v>110</v>
      </c>
      <c r="C198" s="1">
        <v>8</v>
      </c>
      <c r="D198" s="11">
        <f>SUMIFS('2012Figures'!J:J,'2012Figures'!C:C,A198,'2012Figures'!H:H,B198,'2012Figures'!I:I,C198)</f>
        <v>0</v>
      </c>
      <c r="E198" s="16">
        <f>SUMIFS('2012Figures'!J:J,'2012Figures'!C:C,A198,'2012Figures'!H:H,B198,'2012Figures'!I:I,C198,'2012Figures'!B:B,"BrokerToCy",'2012Figures'!G:G,"E1")</f>
        <v>0</v>
      </c>
      <c r="F198" s="16">
        <f>SUMIFS('2012Figures'!J:J,'2012Figures'!C:C,A198,'2012Figures'!H:H,B198,'2012Figures'!I:I,C198,'2012Figures'!B:B,"BrokerToCy",'2012Figures'!G:G,"P1")</f>
        <v>0</v>
      </c>
      <c r="G198" s="16">
        <f>SUMIFS('2012Figures'!J:J,'2012Figures'!C:C,A198,'2012Figures'!H:H,B198,'2012Figures'!I:I,C198,'2012Figures'!B:B,"CyToBroker",'2012Figures'!G:G,"E1")</f>
        <v>0</v>
      </c>
      <c r="H198" s="16">
        <f>SUMIFS('2012Figures'!J:J,'2012Figures'!C:C,A198,'2012Figures'!H:H,B198,'2012Figures'!I:I,C198,'2012Figures'!B:B,"CyToBroker",'2012Figures'!G:G,"P1")</f>
        <v>0</v>
      </c>
      <c r="I198" s="17"/>
      <c r="J198" s="18">
        <v>201501</v>
      </c>
    </row>
    <row r="199" spans="1:10" x14ac:dyDescent="0.25">
      <c r="A199">
        <v>119</v>
      </c>
      <c r="B199" t="s">
        <v>110</v>
      </c>
      <c r="C199" s="1">
        <v>7</v>
      </c>
      <c r="D199" s="11">
        <f>SUMIFS('2012Figures'!J:J,'2012Figures'!C:C,A199,'2012Figures'!H:H,B199,'2012Figures'!I:I,C199)</f>
        <v>0</v>
      </c>
      <c r="E199" s="12">
        <f>SUMIFS('2012Figures'!J:J,'2012Figures'!C:C,A199,'2012Figures'!H:H,B199,'2012Figures'!I:I,C199,'2012Figures'!B:B,"BrokerToCy",'2012Figures'!G:G,"E1")</f>
        <v>0</v>
      </c>
      <c r="F199" s="12">
        <f>SUMIFS('2012Figures'!J:J,'2012Figures'!C:C,A199,'2012Figures'!H:H,B199,'2012Figures'!I:I,C199,'2012Figures'!B:B,"BrokerToCy",'2012Figures'!G:G,"P1")</f>
        <v>0</v>
      </c>
      <c r="G199" s="12">
        <f>SUMIFS('2012Figures'!J:J,'2012Figures'!C:C,A199,'2012Figures'!H:H,B199,'2012Figures'!I:I,C199,'2012Figures'!B:B,"CyToBroker",'2012Figures'!G:G,"E1")</f>
        <v>0</v>
      </c>
      <c r="H199" s="12">
        <f>SUMIFS('2012Figures'!J:J,'2012Figures'!C:C,A199,'2012Figures'!H:H,B199,'2012Figures'!I:I,C199,'2012Figures'!B:B,"CyToBroker",'2012Figures'!G:G,"P1")</f>
        <v>0</v>
      </c>
      <c r="J199" s="1">
        <v>201401</v>
      </c>
    </row>
    <row r="200" spans="1:10" x14ac:dyDescent="0.25">
      <c r="A200">
        <v>119</v>
      </c>
      <c r="B200" t="s">
        <v>110</v>
      </c>
      <c r="C200" s="1">
        <v>6</v>
      </c>
      <c r="D200" s="11">
        <f>SUMIFS('2012Figures'!J:J,'2012Figures'!C:C,A200,'2012Figures'!H:H,B200,'2012Figures'!I:I,C200)</f>
        <v>0</v>
      </c>
      <c r="E200" s="11">
        <f>SUMIFS('2012Figures'!J:J,'2012Figures'!C:C,A200,'2012Figures'!H:H,B200,'2012Figures'!I:I,C200,'2012Figures'!B:B,"BrokerToCy",'2012Figures'!G:G,"E1")</f>
        <v>0</v>
      </c>
      <c r="F200" s="11">
        <f>SUMIFS('2012Figures'!J:J,'2012Figures'!C:C,A200,'2012Figures'!H:H,B200,'2012Figures'!I:I,C200,'2012Figures'!B:B,"BrokerToCy",'2012Figures'!G:G,"P1")</f>
        <v>0</v>
      </c>
      <c r="G200" s="11">
        <f>SUMIFS('2012Figures'!J:J,'2012Figures'!C:C,A200,'2012Figures'!H:H,B200,'2012Figures'!I:I,C200,'2012Figures'!B:B,"CyToBroker",'2012Figures'!G:G,"E1")</f>
        <v>0</v>
      </c>
      <c r="H200" s="11">
        <f>SUMIFS('2012Figures'!J:J,'2012Figures'!C:C,A200,'2012Figures'!H:H,B200,'2012Figures'!I:I,C200,'2012Figures'!B:B,"CyToBroker",'2012Figures'!G:G,"P1")</f>
        <v>0</v>
      </c>
      <c r="I200" s="7"/>
      <c r="J200" s="10">
        <v>201301</v>
      </c>
    </row>
    <row r="201" spans="1:10" x14ac:dyDescent="0.25">
      <c r="A201">
        <v>119</v>
      </c>
      <c r="B201" t="s">
        <v>110</v>
      </c>
      <c r="C201" s="1">
        <v>5</v>
      </c>
      <c r="D201" s="11">
        <f>SUMIFS('2012Figures'!J:J,'2012Figures'!C:C,A201,'2012Figures'!H:H,B201,'2012Figures'!I:I,C201)</f>
        <v>0</v>
      </c>
      <c r="E201" s="12">
        <f>SUMIFS('2012Figures'!J:J,'2012Figures'!C:C,A201,'2012Figures'!H:H,B201,'2012Figures'!I:I,C201,'2012Figures'!B:B,"BrokerToCy",'2012Figures'!G:G,"E1")</f>
        <v>0</v>
      </c>
      <c r="F201" s="12">
        <f>SUMIFS('2012Figures'!J:J,'2012Figures'!C:C,A201,'2012Figures'!H:H,B201,'2012Figures'!I:I,C201,'2012Figures'!B:B,"BrokerToCy",'2012Figures'!G:G,"P1")</f>
        <v>0</v>
      </c>
      <c r="G201" s="12">
        <f>SUMIFS('2012Figures'!J:J,'2012Figures'!C:C,A201,'2012Figures'!H:H,B201,'2012Figures'!I:I,C201,'2012Figures'!B:B,"CyToBroker",'2012Figures'!G:G,"E1")</f>
        <v>0</v>
      </c>
      <c r="H201" s="12">
        <f>SUMIFS('2012Figures'!J:J,'2012Figures'!C:C,A201,'2012Figures'!H:H,B201,'2012Figures'!I:I,C201,'2012Figures'!B:B,"CyToBroker",'2012Figures'!G:G,"P1")</f>
        <v>0</v>
      </c>
      <c r="J201" s="1">
        <v>201201</v>
      </c>
    </row>
    <row r="202" spans="1:10" x14ac:dyDescent="0.25">
      <c r="A202">
        <v>119</v>
      </c>
      <c r="B202" t="s">
        <v>110</v>
      </c>
      <c r="C202" s="1">
        <v>4</v>
      </c>
      <c r="D202" s="11">
        <f>SUMIFS('2012Figures'!J:J,'2012Figures'!C:C,A202,'2012Figures'!H:H,B202,'2012Figures'!I:I,C202)</f>
        <v>0</v>
      </c>
      <c r="E202" s="12">
        <f>SUMIFS('2012Figures'!J:J,'2012Figures'!C:C,A202,'2012Figures'!H:H,B202,'2012Figures'!I:I,C202,'2012Figures'!B:B,"BrokerToCy",'2012Figures'!G:G,"E1")</f>
        <v>0</v>
      </c>
      <c r="F202" s="12">
        <f>SUMIFS('2012Figures'!J:J,'2012Figures'!C:C,A202,'2012Figures'!H:H,B202,'2012Figures'!I:I,C202,'2012Figures'!B:B,"BrokerToCy",'2012Figures'!G:G,"P1")</f>
        <v>0</v>
      </c>
      <c r="G202" s="12">
        <f>SUMIFS('2012Figures'!J:J,'2012Figures'!C:C,A202,'2012Figures'!H:H,B202,'2012Figures'!I:I,C202,'2012Figures'!B:B,"CyToBroker",'2012Figures'!G:G,"E1")</f>
        <v>0</v>
      </c>
      <c r="H202" s="12">
        <f>SUMIFS('2012Figures'!J:J,'2012Figures'!C:C,A202,'2012Figures'!H:H,B202,'2012Figures'!I:I,C202,'2012Figures'!B:B,"CyToBroker",'2012Figures'!G:G,"P1")</f>
        <v>0</v>
      </c>
      <c r="J202" s="1">
        <v>201101</v>
      </c>
    </row>
    <row r="203" spans="1:10" x14ac:dyDescent="0.25">
      <c r="A203">
        <v>119</v>
      </c>
      <c r="B203" t="s">
        <v>110</v>
      </c>
      <c r="C203" s="1">
        <v>3</v>
      </c>
      <c r="D203" s="11">
        <f>SUMIFS('2012Figures'!J:J,'2012Figures'!C:C,A203,'2012Figures'!H:H,B203,'2012Figures'!I:I,C203)</f>
        <v>0</v>
      </c>
      <c r="E203" s="12">
        <f>SUMIFS('2012Figures'!J:J,'2012Figures'!C:C,A203,'2012Figures'!H:H,B203,'2012Figures'!I:I,C203,'2012Figures'!B:B,"BrokerToCy",'2012Figures'!G:G,"E1")</f>
        <v>0</v>
      </c>
      <c r="F203" s="12">
        <f>SUMIFS('2012Figures'!J:J,'2012Figures'!C:C,A203,'2012Figures'!H:H,B203,'2012Figures'!I:I,C203,'2012Figures'!B:B,"BrokerToCy",'2012Figures'!G:G,"P1")</f>
        <v>0</v>
      </c>
      <c r="G203" s="12">
        <f>SUMIFS('2012Figures'!J:J,'2012Figures'!C:C,A203,'2012Figures'!H:H,B203,'2012Figures'!I:I,C203,'2012Figures'!B:B,"CyToBroker",'2012Figures'!G:G,"E1")</f>
        <v>0</v>
      </c>
      <c r="H203" s="12">
        <f>SUMIFS('2012Figures'!J:J,'2012Figures'!C:C,A203,'2012Figures'!H:H,B203,'2012Figures'!I:I,C203,'2012Figures'!B:B,"CyToBroker",'2012Figures'!G:G,"P1")</f>
        <v>0</v>
      </c>
      <c r="J203" s="1">
        <v>201001</v>
      </c>
    </row>
    <row r="204" spans="1:10" x14ac:dyDescent="0.25">
      <c r="A204">
        <v>119</v>
      </c>
      <c r="B204" t="s">
        <v>110</v>
      </c>
      <c r="C204" s="1">
        <v>2</v>
      </c>
      <c r="D204" s="11">
        <f>SUMIFS('2012Figures'!J:J,'2012Figures'!C:C,A204,'2012Figures'!H:H,B204,'2012Figures'!I:I,C204)</f>
        <v>0</v>
      </c>
      <c r="E204" s="12">
        <f>SUMIFS('2012Figures'!J:J,'2012Figures'!C:C,A204,'2012Figures'!H:H,B204,'2012Figures'!I:I,C204,'2012Figures'!B:B,"BrokerToCy",'2012Figures'!G:G,"E1")</f>
        <v>0</v>
      </c>
      <c r="F204" s="12">
        <f>SUMIFS('2012Figures'!J:J,'2012Figures'!C:C,A204,'2012Figures'!H:H,B204,'2012Figures'!I:I,C204,'2012Figures'!B:B,"BrokerToCy",'2012Figures'!G:G,"P1")</f>
        <v>0</v>
      </c>
      <c r="G204" s="12">
        <f>SUMIFS('2012Figures'!J:J,'2012Figures'!C:C,A204,'2012Figures'!H:H,B204,'2012Figures'!I:I,C204,'2012Figures'!B:B,"CyToBroker",'2012Figures'!G:G,"E1")</f>
        <v>0</v>
      </c>
      <c r="H204" s="12">
        <f>SUMIFS('2012Figures'!J:J,'2012Figures'!C:C,A204,'2012Figures'!H:H,B204,'2012Figures'!I:I,C204,'2012Figures'!B:B,"CyToBroker",'2012Figures'!G:G,"P1")</f>
        <v>0</v>
      </c>
      <c r="J204" s="1">
        <v>200901</v>
      </c>
    </row>
    <row r="205" spans="1:10" x14ac:dyDescent="0.25">
      <c r="A205">
        <v>119</v>
      </c>
      <c r="B205" t="s">
        <v>110</v>
      </c>
      <c r="C205" s="1">
        <v>1</v>
      </c>
      <c r="D205" s="11">
        <f>SUMIFS('2012Figures'!J:J,'2012Figures'!C:C,A205,'2012Figures'!H:H,B205,'2012Figures'!I:I,C205)</f>
        <v>0</v>
      </c>
      <c r="E205" s="12">
        <f>SUMIFS('2012Figures'!J:J,'2012Figures'!C:C,A205,'2012Figures'!H:H,B205,'2012Figures'!I:I,C205,'2012Figures'!B:B,"BrokerToCy",'2012Figures'!G:G,"E1")</f>
        <v>0</v>
      </c>
      <c r="F205" s="12">
        <f>SUMIFS('2012Figures'!J:J,'2012Figures'!C:C,A205,'2012Figures'!H:H,B205,'2012Figures'!I:I,C205,'2012Figures'!B:B,"BrokerToCy",'2012Figures'!G:G,"P1")</f>
        <v>0</v>
      </c>
      <c r="G205" s="12">
        <f>SUMIFS('2012Figures'!J:J,'2012Figures'!C:C,A205,'2012Figures'!H:H,B205,'2012Figures'!I:I,C205,'2012Figures'!B:B,"CyToBroker",'2012Figures'!G:G,"E1")</f>
        <v>0</v>
      </c>
      <c r="H205" s="12">
        <f>SUMIFS('2012Figures'!J:J,'2012Figures'!C:C,A205,'2012Figures'!H:H,B205,'2012Figures'!I:I,C205,'2012Figures'!B:B,"CyToBroker",'2012Figures'!G:G,"P1")</f>
        <v>0</v>
      </c>
      <c r="J205" s="1">
        <v>200801</v>
      </c>
    </row>
    <row r="206" spans="1:10" x14ac:dyDescent="0.25">
      <c r="A206">
        <v>119</v>
      </c>
      <c r="B206" t="s">
        <v>110</v>
      </c>
      <c r="D206" s="11">
        <f>SUMIFS('2012Figures'!J:J,'2012Figures'!C:C,A206,'2012Figures'!I:I,"")</f>
        <v>81042</v>
      </c>
      <c r="E206" s="12">
        <f>SUMIFS('2012Figures'!J:J,'2012Figures'!C:C,A206,'2012Figures'!I:I,"",'2012Figures'!B:B,"BrokerToCy",'2012Figures'!G:G,"E1")</f>
        <v>0</v>
      </c>
      <c r="F206" s="12">
        <f>SUMIFS('2012Figures'!J:J,'2012Figures'!C:C,A206,'2012Figures'!I:I,"",'2012Figures'!B:B,"BrokerToCy",'2012Figures'!G:G,"P1")</f>
        <v>0</v>
      </c>
      <c r="G206" s="12">
        <f>SUMIFS('2012Figures'!J:J,'2012Figures'!C:C,A206,'2012Figures'!I:I,"",'2012Figures'!B:B,"CyToBroker",'2012Figures'!G:G,"E1")</f>
        <v>81042</v>
      </c>
      <c r="H206" s="12">
        <f>SUMIFS('2012Figures'!J:J,'2012Figures'!C:C,A206,'2012Figures'!I:I,"",'2012Figures'!B:B,"CyToBroker",'2012Figures'!G:G,"P1")</f>
        <v>0</v>
      </c>
      <c r="J206" s="1" t="s">
        <v>131</v>
      </c>
    </row>
    <row r="207" spans="1:10" x14ac:dyDescent="0.25">
      <c r="A207" s="37"/>
      <c r="B207" s="37" t="s">
        <v>92</v>
      </c>
      <c r="C207" s="38"/>
      <c r="D207" s="39">
        <f>SUM(E207:H207)</f>
        <v>81042</v>
      </c>
      <c r="E207" s="39">
        <f>SUM(E198:E206)</f>
        <v>0</v>
      </c>
      <c r="F207" s="39">
        <f>SUM(F198:F206)</f>
        <v>0</v>
      </c>
      <c r="G207" s="39">
        <f>SUM(G198:G206)</f>
        <v>81042</v>
      </c>
      <c r="H207" s="39">
        <f>SUM(H198:H206)</f>
        <v>0</v>
      </c>
      <c r="I207" s="37"/>
      <c r="J207" s="38"/>
    </row>
    <row r="208" spans="1:10" x14ac:dyDescent="0.25">
      <c r="A208" s="13">
        <v>121</v>
      </c>
      <c r="B208" s="13" t="s">
        <v>111</v>
      </c>
      <c r="C208" s="14" t="s">
        <v>88</v>
      </c>
      <c r="D208" s="15">
        <f>SUMIFS('2012Figures'!J:J,'2012Figures'!C:C,A208)</f>
        <v>0</v>
      </c>
      <c r="E208" s="15">
        <f>SUMIFS('2012Figures'!J:J,'2012Figures'!C:C,A208,'2012Figures'!B:B,"BrokerToCy",'2012Figures'!G:G,"E1")</f>
        <v>0</v>
      </c>
      <c r="F208" s="15">
        <f>SUMIFS('2012Figures'!J:J,'2012Figures'!C:C,A208,'2012Figures'!B:B,"BrokerToCy",'2012Figures'!G:G,"P1")</f>
        <v>0</v>
      </c>
      <c r="G208" s="15">
        <f>SUMIFS('2012Figures'!J:J,'2012Figures'!C:C,A208,'2012Figures'!B:B,"CyToBroker",'2012Figures'!G:G,"E1")</f>
        <v>0</v>
      </c>
      <c r="H208" s="15">
        <f>SUMIFS('2012Figures'!J:J,'2012Figures'!C:C,A208,'2012Figures'!B:B,"CyToBroker",'2012Figures'!G:G,"P1")</f>
        <v>0</v>
      </c>
      <c r="I208" s="13"/>
      <c r="J208" s="14"/>
    </row>
    <row r="209" spans="1:10" x14ac:dyDescent="0.25">
      <c r="A209">
        <v>121</v>
      </c>
      <c r="B209" t="s">
        <v>111</v>
      </c>
      <c r="C209" s="1">
        <v>6</v>
      </c>
      <c r="D209" s="11">
        <f>SUMIFS('2012Figures'!J:J,'2012Figures'!C:C,A209,'2012Figures'!H:H,B209,'2012Figures'!I:I,C209)</f>
        <v>0</v>
      </c>
      <c r="E209" s="16">
        <f>SUMIFS('2012Figures'!J:J,'2012Figures'!C:C,A209,'2012Figures'!H:H,B209,'2012Figures'!I:I,C209,'2012Figures'!B:B,"BrokerToCy",'2012Figures'!G:G,"E1")</f>
        <v>0</v>
      </c>
      <c r="F209" s="16">
        <f>SUMIFS('2012Figures'!J:J,'2012Figures'!C:C,A209,'2012Figures'!H:H,B209,'2012Figures'!I:I,C209,'2012Figures'!B:B,"BrokerToCy",'2012Figures'!G:G,"P1")</f>
        <v>0</v>
      </c>
      <c r="G209" s="16">
        <f>SUMIFS('2012Figures'!J:J,'2012Figures'!C:C,A209,'2012Figures'!H:H,B209,'2012Figures'!I:I,C209,'2012Figures'!B:B,"CyToBroker",'2012Figures'!G:G,"E1")</f>
        <v>0</v>
      </c>
      <c r="H209" s="16">
        <f>SUMIFS('2012Figures'!J:J,'2012Figures'!C:C,A209,'2012Figures'!H:H,B209,'2012Figures'!I:I,C209,'2012Figures'!B:B,"CyToBroker",'2012Figures'!G:G,"P1")</f>
        <v>0</v>
      </c>
      <c r="I209" s="17"/>
      <c r="J209" s="18">
        <v>201501</v>
      </c>
    </row>
    <row r="210" spans="1:10" x14ac:dyDescent="0.25">
      <c r="A210">
        <v>121</v>
      </c>
      <c r="B210" t="s">
        <v>111</v>
      </c>
      <c r="C210" s="1">
        <v>5</v>
      </c>
      <c r="D210" s="11">
        <f>SUMIFS('2012Figures'!J:J,'2012Figures'!C:C,A210,'2012Figures'!H:H,B210,'2012Figures'!I:I,C210)</f>
        <v>0</v>
      </c>
      <c r="E210" s="12">
        <f>SUMIFS('2012Figures'!J:J,'2012Figures'!C:C,A210,'2012Figures'!H:H,B210,'2012Figures'!I:I,C210,'2012Figures'!B:B,"BrokerToCy",'2012Figures'!G:G,"E1")</f>
        <v>0</v>
      </c>
      <c r="F210" s="12">
        <f>SUMIFS('2012Figures'!J:J,'2012Figures'!C:C,A210,'2012Figures'!H:H,B210,'2012Figures'!I:I,C210,'2012Figures'!B:B,"BrokerToCy",'2012Figures'!G:G,"P1")</f>
        <v>0</v>
      </c>
      <c r="G210" s="12">
        <f>SUMIFS('2012Figures'!J:J,'2012Figures'!C:C,A210,'2012Figures'!H:H,B210,'2012Figures'!I:I,C210,'2012Figures'!B:B,"CyToBroker",'2012Figures'!G:G,"E1")</f>
        <v>0</v>
      </c>
      <c r="H210" s="12">
        <f>SUMIFS('2012Figures'!J:J,'2012Figures'!C:C,A210,'2012Figures'!H:H,B210,'2012Figures'!I:I,C210,'2012Figures'!B:B,"CyToBroker",'2012Figures'!G:G,"P1")</f>
        <v>0</v>
      </c>
      <c r="J210" s="1">
        <v>201401</v>
      </c>
    </row>
    <row r="211" spans="1:10" x14ac:dyDescent="0.25">
      <c r="A211">
        <v>121</v>
      </c>
      <c r="B211" t="s">
        <v>111</v>
      </c>
      <c r="C211" s="1">
        <v>4</v>
      </c>
      <c r="D211" s="11">
        <f>SUMIFS('2012Figures'!J:J,'2012Figures'!C:C,A211,'2012Figures'!H:H,B211,'2012Figures'!I:I,C211)</f>
        <v>0</v>
      </c>
      <c r="E211" s="11">
        <f>SUMIFS('2012Figures'!J:J,'2012Figures'!C:C,A211,'2012Figures'!H:H,B211,'2012Figures'!I:I,C211,'2012Figures'!B:B,"BrokerToCy",'2012Figures'!G:G,"E1")</f>
        <v>0</v>
      </c>
      <c r="F211" s="11">
        <f>SUMIFS('2012Figures'!J:J,'2012Figures'!C:C,A211,'2012Figures'!H:H,B211,'2012Figures'!I:I,C211,'2012Figures'!B:B,"BrokerToCy",'2012Figures'!G:G,"P1")</f>
        <v>0</v>
      </c>
      <c r="G211" s="11">
        <f>SUMIFS('2012Figures'!J:J,'2012Figures'!C:C,A211,'2012Figures'!H:H,B211,'2012Figures'!I:I,C211,'2012Figures'!B:B,"CyToBroker",'2012Figures'!G:G,"E1")</f>
        <v>0</v>
      </c>
      <c r="H211" s="11">
        <f>SUMIFS('2012Figures'!J:J,'2012Figures'!C:C,A211,'2012Figures'!H:H,B211,'2012Figures'!I:I,C211,'2012Figures'!B:B,"CyToBroker",'2012Figures'!G:G,"P1")</f>
        <v>0</v>
      </c>
      <c r="I211" s="7"/>
      <c r="J211" s="10">
        <v>201301</v>
      </c>
    </row>
    <row r="212" spans="1:10" x14ac:dyDescent="0.25">
      <c r="A212">
        <v>121</v>
      </c>
      <c r="B212" t="s">
        <v>111</v>
      </c>
      <c r="C212" s="1">
        <v>3</v>
      </c>
      <c r="D212" s="11">
        <f>SUMIFS('2012Figures'!J:J,'2012Figures'!C:C,A212,'2012Figures'!H:H,B212,'2012Figures'!I:I,C212)</f>
        <v>0</v>
      </c>
      <c r="E212" s="12">
        <f>SUMIFS('2012Figures'!J:J,'2012Figures'!C:C,A212,'2012Figures'!H:H,B212,'2012Figures'!I:I,C212,'2012Figures'!B:B,"BrokerToCy",'2012Figures'!G:G,"E1")</f>
        <v>0</v>
      </c>
      <c r="F212" s="12">
        <f>SUMIFS('2012Figures'!J:J,'2012Figures'!C:C,A212,'2012Figures'!H:H,B212,'2012Figures'!I:I,C212,'2012Figures'!B:B,"BrokerToCy",'2012Figures'!G:G,"P1")</f>
        <v>0</v>
      </c>
      <c r="G212" s="12">
        <f>SUMIFS('2012Figures'!J:J,'2012Figures'!C:C,A212,'2012Figures'!H:H,B212,'2012Figures'!I:I,C212,'2012Figures'!B:B,"CyToBroker",'2012Figures'!G:G,"E1")</f>
        <v>0</v>
      </c>
      <c r="H212" s="12">
        <f>SUMIFS('2012Figures'!J:J,'2012Figures'!C:C,A212,'2012Figures'!H:H,B212,'2012Figures'!I:I,C212,'2012Figures'!B:B,"CyToBroker",'2012Figures'!G:G,"P1")</f>
        <v>0</v>
      </c>
      <c r="J212" s="1">
        <v>201201</v>
      </c>
    </row>
    <row r="213" spans="1:10" x14ac:dyDescent="0.25">
      <c r="A213">
        <v>121</v>
      </c>
      <c r="B213" t="s">
        <v>111</v>
      </c>
      <c r="C213" s="1">
        <v>2</v>
      </c>
      <c r="D213" s="11">
        <f>SUMIFS('2012Figures'!J:J,'2012Figures'!C:C,A213,'2012Figures'!H:H,B213,'2012Figures'!I:I,C213)</f>
        <v>0</v>
      </c>
      <c r="E213" s="12">
        <f>SUMIFS('2012Figures'!J:J,'2012Figures'!C:C,A213,'2012Figures'!H:H,B213,'2012Figures'!I:I,C213,'2012Figures'!B:B,"BrokerToCy",'2012Figures'!G:G,"E1")</f>
        <v>0</v>
      </c>
      <c r="F213" s="12">
        <f>SUMIFS('2012Figures'!J:J,'2012Figures'!C:C,A213,'2012Figures'!H:H,B213,'2012Figures'!I:I,C213,'2012Figures'!B:B,"BrokerToCy",'2012Figures'!G:G,"P1")</f>
        <v>0</v>
      </c>
      <c r="G213" s="12">
        <f>SUMIFS('2012Figures'!J:J,'2012Figures'!C:C,A213,'2012Figures'!H:H,B213,'2012Figures'!I:I,C213,'2012Figures'!B:B,"CyToBroker",'2012Figures'!G:G,"E1")</f>
        <v>0</v>
      </c>
      <c r="H213" s="12">
        <f>SUMIFS('2012Figures'!J:J,'2012Figures'!C:C,A213,'2012Figures'!H:H,B213,'2012Figures'!I:I,C213,'2012Figures'!B:B,"CyToBroker",'2012Figures'!G:G,"P1")</f>
        <v>0</v>
      </c>
      <c r="J213" s="1">
        <v>201101</v>
      </c>
    </row>
    <row r="214" spans="1:10" x14ac:dyDescent="0.25">
      <c r="A214">
        <v>121</v>
      </c>
      <c r="B214" t="s">
        <v>111</v>
      </c>
      <c r="C214" s="1">
        <v>1</v>
      </c>
      <c r="D214" s="11">
        <f>SUMIFS('2012Figures'!J:J,'2012Figures'!C:C,A214,'2012Figures'!H:H,B214,'2012Figures'!I:I,C214)</f>
        <v>0</v>
      </c>
      <c r="E214" s="12">
        <f>SUMIFS('2012Figures'!J:J,'2012Figures'!C:C,A214,'2012Figures'!H:H,B214,'2012Figures'!I:I,C214,'2012Figures'!B:B,"BrokerToCy",'2012Figures'!G:G,"E1")</f>
        <v>0</v>
      </c>
      <c r="F214" s="12">
        <f>SUMIFS('2012Figures'!J:J,'2012Figures'!C:C,A214,'2012Figures'!H:H,B214,'2012Figures'!I:I,C214,'2012Figures'!B:B,"BrokerToCy",'2012Figures'!G:G,"P1")</f>
        <v>0</v>
      </c>
      <c r="G214" s="12">
        <f>SUMIFS('2012Figures'!J:J,'2012Figures'!C:C,A214,'2012Figures'!H:H,B214,'2012Figures'!I:I,C214,'2012Figures'!B:B,"CyToBroker",'2012Figures'!G:G,"E1")</f>
        <v>0</v>
      </c>
      <c r="H214" s="12">
        <f>SUMIFS('2012Figures'!J:J,'2012Figures'!C:C,A214,'2012Figures'!H:H,B214,'2012Figures'!I:I,C214,'2012Figures'!B:B,"CyToBroker",'2012Figures'!G:G,"P1")</f>
        <v>0</v>
      </c>
      <c r="J214" s="1">
        <v>201001</v>
      </c>
    </row>
    <row r="215" spans="1:10" x14ac:dyDescent="0.25">
      <c r="A215">
        <v>121</v>
      </c>
      <c r="B215" t="s">
        <v>111</v>
      </c>
      <c r="D215" s="11">
        <f>SUMIFS('2012Figures'!J:J,'2012Figures'!C:C,A215,'2012Figures'!H:H,"",'2012Figures'!I:I,"")</f>
        <v>0</v>
      </c>
      <c r="E215" s="12">
        <f>SUMIFS('2012Figures'!J:J,'2012Figures'!C:C,A215,'2012Figures'!H:H,"",'2012Figures'!I:I,"",'2012Figures'!B:B,"BrokerToCy",'2012Figures'!G:G,"E1")</f>
        <v>0</v>
      </c>
      <c r="F215" s="12">
        <f>SUMIFS('2012Figures'!J:J,'2012Figures'!C:C,A215,'2012Figures'!H:H,"",'2012Figures'!I:I,"",'2012Figures'!B:B,"BrokerToCy",'2012Figures'!G:G,"P1")</f>
        <v>0</v>
      </c>
      <c r="G215" s="12">
        <f>SUMIFS('2012Figures'!J:J,'2012Figures'!C:C,A215,'2012Figures'!H:H,"",'2012Figures'!I:I,"",'2012Figures'!B:B,"CyToBroker",'2012Figures'!G:G,"E1")</f>
        <v>0</v>
      </c>
      <c r="H215" s="12">
        <f>SUMIFS('2012Figures'!J:J,'2012Figures'!C:C,A215,'2012Figures'!H:H,"",'2012Figures'!I:I,"",'2012Figures'!B:B,"CyToBroker",'2012Figures'!G:G,"P1")</f>
        <v>0</v>
      </c>
      <c r="J215" s="1" t="s">
        <v>131</v>
      </c>
    </row>
    <row r="216" spans="1:10" x14ac:dyDescent="0.25">
      <c r="A216" s="37"/>
      <c r="B216" s="37" t="s">
        <v>92</v>
      </c>
      <c r="C216" s="38"/>
      <c r="D216" s="39">
        <f>SUM(E216:H216)</f>
        <v>0</v>
      </c>
      <c r="E216" s="39">
        <f>SUM(E209:E215)</f>
        <v>0</v>
      </c>
      <c r="F216" s="39">
        <f>SUM(F209:F215)</f>
        <v>0</v>
      </c>
      <c r="G216" s="39">
        <f>SUM(G209:G215)</f>
        <v>0</v>
      </c>
      <c r="H216" s="39">
        <f>SUM(H209:H215)</f>
        <v>0</v>
      </c>
      <c r="I216" s="37"/>
      <c r="J216" s="38"/>
    </row>
    <row r="217" spans="1:10" x14ac:dyDescent="0.25">
      <c r="A217" s="13">
        <v>122</v>
      </c>
      <c r="B217" s="13" t="s">
        <v>67</v>
      </c>
      <c r="C217" s="14" t="s">
        <v>88</v>
      </c>
      <c r="D217" s="15">
        <f>SUMIFS('2012Figures'!J:J,'2012Figures'!C:C,A217)</f>
        <v>188580</v>
      </c>
      <c r="E217" s="15">
        <f>SUMIFS('2012Figures'!J:J,'2012Figures'!C:C,A217,'2012Figures'!B:B,"BrokerToCy",'2012Figures'!G:G,"E1")</f>
        <v>0</v>
      </c>
      <c r="F217" s="15">
        <f>SUMIFS('2012Figures'!J:J,'2012Figures'!C:C,A217,'2012Figures'!B:B,"BrokerToCy",'2012Figures'!G:G,"P1")</f>
        <v>0</v>
      </c>
      <c r="G217" s="15">
        <f>SUMIFS('2012Figures'!J:J,'2012Figures'!C:C,A217,'2012Figures'!B:B,"CyToBroker",'2012Figures'!G:G,"E1")</f>
        <v>188580</v>
      </c>
      <c r="H217" s="15">
        <f>SUMIFS('2012Figures'!J:J,'2012Figures'!C:C,A217,'2012Figures'!B:B,"CyToBroker",'2012Figures'!G:G,"P1")</f>
        <v>0</v>
      </c>
      <c r="I217" s="13"/>
      <c r="J217" s="14"/>
    </row>
    <row r="218" spans="1:10" x14ac:dyDescent="0.25">
      <c r="A218">
        <v>122</v>
      </c>
      <c r="B218" t="s">
        <v>67</v>
      </c>
      <c r="C218" s="1">
        <v>6</v>
      </c>
      <c r="D218" s="11">
        <f>SUMIFS('2012Figures'!J:J,'2012Figures'!C:C,A218,'2012Figures'!H:H,B218,'2012Figures'!I:I,C218)</f>
        <v>0</v>
      </c>
      <c r="E218" s="16">
        <f>SUMIFS('2012Figures'!J:J,'2012Figures'!C:C,A218,'2012Figures'!H:H,B218,'2012Figures'!I:I,C218,'2012Figures'!B:B,"BrokerToCy",'2012Figures'!G:G,"E1")</f>
        <v>0</v>
      </c>
      <c r="F218" s="16">
        <f>SUMIFS('2012Figures'!J:J,'2012Figures'!C:C,A218,'2012Figures'!H:H,B218,'2012Figures'!I:I,C218,'2012Figures'!B:B,"BrokerToCy",'2012Figures'!G:G,"P1")</f>
        <v>0</v>
      </c>
      <c r="G218" s="16">
        <f>SUMIFS('2012Figures'!J:J,'2012Figures'!C:C,A218,'2012Figures'!H:H,B218,'2012Figures'!I:I,C218,'2012Figures'!B:B,"CyToBroker",'2012Figures'!G:G,"E1")</f>
        <v>0</v>
      </c>
      <c r="H218" s="16">
        <f>SUMIFS('2012Figures'!J:J,'2012Figures'!C:C,A218,'2012Figures'!H:H,B218,'2012Figures'!I:I,C218,'2012Figures'!B:B,"CyToBroker",'2012Figures'!G:G,"P1")</f>
        <v>0</v>
      </c>
      <c r="I218" s="17"/>
      <c r="J218" s="18">
        <v>201501</v>
      </c>
    </row>
    <row r="219" spans="1:10" x14ac:dyDescent="0.25">
      <c r="A219">
        <v>122</v>
      </c>
      <c r="B219" t="s">
        <v>67</v>
      </c>
      <c r="C219" s="1">
        <v>5</v>
      </c>
      <c r="D219" s="11">
        <f>SUMIFS('2012Figures'!J:J,'2012Figures'!C:C,A219,'2012Figures'!H:H,B219,'2012Figures'!I:I,C219)</f>
        <v>0</v>
      </c>
      <c r="E219" s="12">
        <f>SUMIFS('2012Figures'!J:J,'2012Figures'!C:C,A219,'2012Figures'!H:H,B219,'2012Figures'!I:I,C219,'2012Figures'!B:B,"BrokerToCy",'2012Figures'!G:G,"E1")</f>
        <v>0</v>
      </c>
      <c r="F219" s="12">
        <f>SUMIFS('2012Figures'!J:J,'2012Figures'!C:C,A219,'2012Figures'!H:H,B219,'2012Figures'!I:I,C219,'2012Figures'!B:B,"BrokerToCy",'2012Figures'!G:G,"P1")</f>
        <v>0</v>
      </c>
      <c r="G219" s="12">
        <f>SUMIFS('2012Figures'!J:J,'2012Figures'!C:C,A219,'2012Figures'!H:H,B219,'2012Figures'!I:I,C219,'2012Figures'!B:B,"CyToBroker",'2012Figures'!G:G,"E1")</f>
        <v>0</v>
      </c>
      <c r="H219" s="12">
        <f>SUMIFS('2012Figures'!J:J,'2012Figures'!C:C,A219,'2012Figures'!H:H,B219,'2012Figures'!I:I,C219,'2012Figures'!B:B,"CyToBroker",'2012Figures'!G:G,"P1")</f>
        <v>0</v>
      </c>
      <c r="J219" s="1">
        <v>201401</v>
      </c>
    </row>
    <row r="220" spans="1:10" x14ac:dyDescent="0.25">
      <c r="A220">
        <v>122</v>
      </c>
      <c r="B220" t="s">
        <v>67</v>
      </c>
      <c r="C220" s="1">
        <v>4</v>
      </c>
      <c r="D220" s="11">
        <f>SUMIFS('2012Figures'!J:J,'2012Figures'!C:C,A220,'2012Figures'!H:H,B220,'2012Figures'!I:I,C220)</f>
        <v>0</v>
      </c>
      <c r="E220" s="11">
        <f>SUMIFS('2012Figures'!J:J,'2012Figures'!C:C,A220,'2012Figures'!H:H,B220,'2012Figures'!I:I,C220,'2012Figures'!B:B,"BrokerToCy",'2012Figures'!G:G,"E1")</f>
        <v>0</v>
      </c>
      <c r="F220" s="11">
        <f>SUMIFS('2012Figures'!J:J,'2012Figures'!C:C,A220,'2012Figures'!H:H,B220,'2012Figures'!I:I,C220,'2012Figures'!B:B,"BrokerToCy",'2012Figures'!G:G,"P1")</f>
        <v>0</v>
      </c>
      <c r="G220" s="11">
        <f>SUMIFS('2012Figures'!J:J,'2012Figures'!C:C,A220,'2012Figures'!H:H,B220,'2012Figures'!I:I,C220,'2012Figures'!B:B,"CyToBroker",'2012Figures'!G:G,"E1")</f>
        <v>0</v>
      </c>
      <c r="H220" s="11">
        <f>SUMIFS('2012Figures'!J:J,'2012Figures'!C:C,A220,'2012Figures'!H:H,B220,'2012Figures'!I:I,C220,'2012Figures'!B:B,"CyToBroker",'2012Figures'!G:G,"P1")</f>
        <v>0</v>
      </c>
      <c r="I220" s="7"/>
      <c r="J220" s="10">
        <v>201301</v>
      </c>
    </row>
    <row r="221" spans="1:10" x14ac:dyDescent="0.25">
      <c r="A221">
        <v>122</v>
      </c>
      <c r="B221" t="s">
        <v>67</v>
      </c>
      <c r="C221" s="1">
        <v>3</v>
      </c>
      <c r="D221" s="11">
        <f>SUMIFS('2012Figures'!J:J,'2012Figures'!C:C,A221,'2012Figures'!H:H,B221,'2012Figures'!I:I,C221)</f>
        <v>0</v>
      </c>
      <c r="E221" s="12">
        <f>SUMIFS('2012Figures'!J:J,'2012Figures'!C:C,A221,'2012Figures'!H:H,B221,'2012Figures'!I:I,C221,'2012Figures'!B:B,"BrokerToCy",'2012Figures'!G:G,"E1")</f>
        <v>0</v>
      </c>
      <c r="F221" s="12">
        <f>SUMIFS('2012Figures'!J:J,'2012Figures'!C:C,A221,'2012Figures'!H:H,B221,'2012Figures'!I:I,C221,'2012Figures'!B:B,"BrokerToCy",'2012Figures'!G:G,"P1")</f>
        <v>0</v>
      </c>
      <c r="G221" s="12">
        <f>SUMIFS('2012Figures'!J:J,'2012Figures'!C:C,A221,'2012Figures'!H:H,B221,'2012Figures'!I:I,C221,'2012Figures'!B:B,"CyToBroker",'2012Figures'!G:G,"E1")</f>
        <v>0</v>
      </c>
      <c r="H221" s="12">
        <f>SUMIFS('2012Figures'!J:J,'2012Figures'!C:C,A221,'2012Figures'!H:H,B221,'2012Figures'!I:I,C221,'2012Figures'!B:B,"CyToBroker",'2012Figures'!G:G,"P1")</f>
        <v>0</v>
      </c>
      <c r="J221" s="1">
        <v>201201</v>
      </c>
    </row>
    <row r="222" spans="1:10" x14ac:dyDescent="0.25">
      <c r="A222">
        <v>122</v>
      </c>
      <c r="B222" t="s">
        <v>67</v>
      </c>
      <c r="C222" s="1">
        <v>2</v>
      </c>
      <c r="D222" s="11">
        <f>SUMIFS('2012Figures'!J:J,'2012Figures'!C:C,A222,'2012Figures'!H:H,B222,'2012Figures'!I:I,C222)</f>
        <v>0</v>
      </c>
      <c r="E222" s="12">
        <f>SUMIFS('2012Figures'!J:J,'2012Figures'!C:C,A222,'2012Figures'!H:H,B222,'2012Figures'!I:I,C222,'2012Figures'!B:B,"BrokerToCy",'2012Figures'!G:G,"E1")</f>
        <v>0</v>
      </c>
      <c r="F222" s="12">
        <f>SUMIFS('2012Figures'!J:J,'2012Figures'!C:C,A222,'2012Figures'!H:H,B222,'2012Figures'!I:I,C222,'2012Figures'!B:B,"BrokerToCy",'2012Figures'!G:G,"P1")</f>
        <v>0</v>
      </c>
      <c r="G222" s="12">
        <f>SUMIFS('2012Figures'!J:J,'2012Figures'!C:C,A222,'2012Figures'!H:H,B222,'2012Figures'!I:I,C222,'2012Figures'!B:B,"CyToBroker",'2012Figures'!G:G,"E1")</f>
        <v>0</v>
      </c>
      <c r="H222" s="12">
        <f>SUMIFS('2012Figures'!J:J,'2012Figures'!C:C,A222,'2012Figures'!H:H,B222,'2012Figures'!I:I,C222,'2012Figures'!B:B,"CyToBroker",'2012Figures'!G:G,"P1")</f>
        <v>0</v>
      </c>
      <c r="J222" s="1">
        <v>201101</v>
      </c>
    </row>
    <row r="223" spans="1:10" x14ac:dyDescent="0.25">
      <c r="A223">
        <v>122</v>
      </c>
      <c r="B223" t="s">
        <v>67</v>
      </c>
      <c r="C223" s="1">
        <v>1</v>
      </c>
      <c r="D223" s="11">
        <f>SUMIFS('2012Figures'!J:J,'2012Figures'!C:C,A223,'2012Figures'!H:H,B223,'2012Figures'!I:I,C223)</f>
        <v>188562</v>
      </c>
      <c r="E223" s="12">
        <f>SUMIFS('2012Figures'!J:J,'2012Figures'!C:C,A223,'2012Figures'!H:H,B223,'2012Figures'!I:I,C223,'2012Figures'!B:B,"BrokerToCy",'2012Figures'!G:G,"E1")</f>
        <v>0</v>
      </c>
      <c r="F223" s="12">
        <f>SUMIFS('2012Figures'!J:J,'2012Figures'!C:C,A223,'2012Figures'!H:H,B223,'2012Figures'!I:I,C223,'2012Figures'!B:B,"BrokerToCy",'2012Figures'!G:G,"P1")</f>
        <v>0</v>
      </c>
      <c r="G223" s="12">
        <f>SUMIFS('2012Figures'!J:J,'2012Figures'!C:C,A223,'2012Figures'!H:H,B223,'2012Figures'!I:I,C223,'2012Figures'!B:B,"CyToBroker",'2012Figures'!G:G,"E1")</f>
        <v>188562</v>
      </c>
      <c r="H223" s="12">
        <f>SUMIFS('2012Figures'!J:J,'2012Figures'!C:C,A223,'2012Figures'!H:H,B223,'2012Figures'!I:I,C223,'2012Figures'!B:B,"CyToBroker",'2012Figures'!G:G,"P1")</f>
        <v>0</v>
      </c>
      <c r="J223" s="1">
        <v>201001</v>
      </c>
    </row>
    <row r="224" spans="1:10" x14ac:dyDescent="0.25">
      <c r="A224">
        <v>122</v>
      </c>
      <c r="B224" t="s">
        <v>67</v>
      </c>
      <c r="D224" s="11">
        <f>SUMIFS('2012Figures'!J:J,'2012Figures'!C:C,A224,'2012Figures'!I:I,"")</f>
        <v>18</v>
      </c>
      <c r="E224" s="12">
        <f>SUMIFS('2012Figures'!J:J,'2012Figures'!C:C,A224,'2012Figures'!I:I,"",'2012Figures'!B:B,"BrokerToCy",'2012Figures'!G:G,"E1")</f>
        <v>0</v>
      </c>
      <c r="F224" s="12">
        <f>SUMIFS('2012Figures'!J:J,'2012Figures'!C:C,A224,'2012Figures'!I:I,"",'2012Figures'!B:B,"BrokerToCy",'2012Figures'!G:G,"P1")</f>
        <v>0</v>
      </c>
      <c r="G224" s="12">
        <f>SUMIFS('2012Figures'!J:J,'2012Figures'!C:C,A224,'2012Figures'!I:I,"",'2012Figures'!B:B,"CyToBroker",'2012Figures'!G:G,"E1")</f>
        <v>18</v>
      </c>
      <c r="H224" s="12">
        <f>SUMIFS('2012Figures'!J:J,'2012Figures'!C:C,A224,'2012Figures'!I:I,"",'2012Figures'!B:B,"CyToBroker",'2012Figures'!G:G,"P1")</f>
        <v>0</v>
      </c>
      <c r="J224" s="1" t="s">
        <v>131</v>
      </c>
    </row>
    <row r="225" spans="1:10" x14ac:dyDescent="0.25">
      <c r="A225" s="37"/>
      <c r="B225" s="37" t="s">
        <v>92</v>
      </c>
      <c r="C225" s="38"/>
      <c r="D225" s="39">
        <f>SUM(E225:H225)</f>
        <v>188580</v>
      </c>
      <c r="E225" s="39">
        <f>SUM(E218:E224)</f>
        <v>0</v>
      </c>
      <c r="F225" s="39">
        <f>SUM(F218:F224)</f>
        <v>0</v>
      </c>
      <c r="G225" s="39">
        <f>SUM(G218:G224)</f>
        <v>188580</v>
      </c>
      <c r="H225" s="39">
        <f>SUM(H218:H224)</f>
        <v>0</v>
      </c>
      <c r="I225" s="37"/>
      <c r="J225" s="38"/>
    </row>
    <row r="226" spans="1:10" x14ac:dyDescent="0.25">
      <c r="A226" s="13">
        <v>123</v>
      </c>
      <c r="B226" s="13" t="s">
        <v>39</v>
      </c>
      <c r="C226" s="14" t="s">
        <v>88</v>
      </c>
      <c r="D226" s="15">
        <f>SUMIFS('2012Figures'!J:J,'2012Figures'!C:C,A226)</f>
        <v>5</v>
      </c>
      <c r="E226" s="15">
        <f>SUMIFS('2012Figures'!J:J,'2012Figures'!C:C,A226,'2012Figures'!B:B,"BrokerToCy",'2012Figures'!G:G,"E1")</f>
        <v>5</v>
      </c>
      <c r="F226" s="15">
        <f>SUMIFS('2012Figures'!J:J,'2012Figures'!C:C,A226,'2012Figures'!B:B,"BrokerToCy",'2012Figures'!G:G,"P1")</f>
        <v>0</v>
      </c>
      <c r="G226" s="15">
        <f>SUMIFS('2012Figures'!J:J,'2012Figures'!C:C,A226,'2012Figures'!B:B,"CyToBroker",'2012Figures'!G:G,"E1")</f>
        <v>0</v>
      </c>
      <c r="H226" s="15">
        <f>SUMIFS('2012Figures'!J:J,'2012Figures'!C:C,A226,'2012Figures'!B:B,"CyToBroker",'2012Figures'!G:G,"P1")</f>
        <v>0</v>
      </c>
      <c r="I226" s="13"/>
      <c r="J226" s="14"/>
    </row>
    <row r="227" spans="1:10" x14ac:dyDescent="0.25">
      <c r="A227">
        <v>123</v>
      </c>
      <c r="B227" t="s">
        <v>39</v>
      </c>
      <c r="C227" s="1">
        <v>5</v>
      </c>
      <c r="D227" s="11">
        <f>SUMIFS('2012Figures'!J:J,'2012Figures'!C:C,A227,'2012Figures'!H:H,B227,'2012Figures'!I:I,C227)</f>
        <v>0</v>
      </c>
      <c r="E227" s="12">
        <f>SUMIFS('2012Figures'!J:J,'2012Figures'!C:C,A227,'2012Figures'!H:H,B227,'2012Figures'!I:I,C227,'2012Figures'!B:B,"BrokerToCy",'2012Figures'!G:G,"E1")</f>
        <v>0</v>
      </c>
      <c r="F227" s="12">
        <f>SUMIFS('2012Figures'!J:J,'2012Figures'!C:C,A227,'2012Figures'!H:H,B227,'2012Figures'!I:I,C227,'2012Figures'!B:B,"BrokerToCy",'2012Figures'!G:G,"P1")</f>
        <v>0</v>
      </c>
      <c r="G227" s="12">
        <f>SUMIFS('2012Figures'!J:J,'2012Figures'!C:C,A227,'2012Figures'!H:H,B227,'2012Figures'!I:I,C227,'2012Figures'!B:B,"CyToBroker",'2012Figures'!G:G,"E1")</f>
        <v>0</v>
      </c>
      <c r="H227" s="12">
        <f>SUMIFS('2012Figures'!J:J,'2012Figures'!C:C,A227,'2012Figures'!H:H,B227,'2012Figures'!I:I,C227,'2012Figures'!B:B,"CyToBroker",'2012Figures'!G:G,"P1")</f>
        <v>0</v>
      </c>
      <c r="J227" s="1">
        <v>201401</v>
      </c>
    </row>
    <row r="228" spans="1:10" x14ac:dyDescent="0.25">
      <c r="A228">
        <v>123</v>
      </c>
      <c r="B228" t="s">
        <v>39</v>
      </c>
      <c r="C228" s="1">
        <v>4</v>
      </c>
      <c r="D228" s="11">
        <f>SUMIFS('2012Figures'!J:J,'2012Figures'!C:C,A228,'2012Figures'!H:H,B228,'2012Figures'!I:I,C228)</f>
        <v>0</v>
      </c>
      <c r="E228" s="11">
        <f>SUMIFS('2012Figures'!J:J,'2012Figures'!C:C,A228,'2012Figures'!H:H,B228,'2012Figures'!I:I,C228,'2012Figures'!B:B,"BrokerToCy",'2012Figures'!G:G,"E1")</f>
        <v>0</v>
      </c>
      <c r="F228" s="11">
        <f>SUMIFS('2012Figures'!J:J,'2012Figures'!C:C,A228,'2012Figures'!H:H,B228,'2012Figures'!I:I,C228,'2012Figures'!B:B,"BrokerToCy",'2012Figures'!G:G,"P1")</f>
        <v>0</v>
      </c>
      <c r="G228" s="11">
        <f>SUMIFS('2012Figures'!J:J,'2012Figures'!C:C,A228,'2012Figures'!H:H,B228,'2012Figures'!I:I,C228,'2012Figures'!B:B,"CyToBroker",'2012Figures'!G:G,"E1")</f>
        <v>0</v>
      </c>
      <c r="H228" s="11">
        <f>SUMIFS('2012Figures'!J:J,'2012Figures'!C:C,A228,'2012Figures'!H:H,B228,'2012Figures'!I:I,C228,'2012Figures'!B:B,"CyToBroker",'2012Figures'!G:G,"P1")</f>
        <v>0</v>
      </c>
      <c r="I228" s="7"/>
      <c r="J228" s="10">
        <v>201301</v>
      </c>
    </row>
    <row r="229" spans="1:10" x14ac:dyDescent="0.25">
      <c r="A229">
        <v>123</v>
      </c>
      <c r="B229" t="s">
        <v>39</v>
      </c>
      <c r="C229" s="1">
        <v>3</v>
      </c>
      <c r="D229" s="11">
        <f>SUMIFS('2012Figures'!J:J,'2012Figures'!C:C,A229,'2012Figures'!H:H,B229,'2012Figures'!I:I,C229)</f>
        <v>2</v>
      </c>
      <c r="E229" s="12">
        <f>SUMIFS('2012Figures'!J:J,'2012Figures'!C:C,A229,'2012Figures'!H:H,B229,'2012Figures'!I:I,C229,'2012Figures'!B:B,"BrokerToCy",'2012Figures'!G:G,"E1")</f>
        <v>2</v>
      </c>
      <c r="F229" s="12">
        <f>SUMIFS('2012Figures'!J:J,'2012Figures'!C:C,A229,'2012Figures'!H:H,B229,'2012Figures'!I:I,C229,'2012Figures'!B:B,"BrokerToCy",'2012Figures'!G:G,"P1")</f>
        <v>0</v>
      </c>
      <c r="G229" s="12">
        <f>SUMIFS('2012Figures'!J:J,'2012Figures'!C:C,A229,'2012Figures'!H:H,B229,'2012Figures'!I:I,C229,'2012Figures'!B:B,"CyToBroker",'2012Figures'!G:G,"E1")</f>
        <v>0</v>
      </c>
      <c r="H229" s="12">
        <f>SUMIFS('2012Figures'!J:J,'2012Figures'!C:C,A229,'2012Figures'!H:H,B229,'2012Figures'!I:I,C229,'2012Figures'!B:B,"CyToBroker",'2012Figures'!G:G,"P1")</f>
        <v>0</v>
      </c>
      <c r="J229" s="1">
        <v>201201</v>
      </c>
    </row>
    <row r="230" spans="1:10" x14ac:dyDescent="0.25">
      <c r="A230">
        <v>123</v>
      </c>
      <c r="B230" t="s">
        <v>39</v>
      </c>
      <c r="C230" s="1">
        <v>2</v>
      </c>
      <c r="D230" s="11">
        <f>SUMIFS('2012Figures'!J:J,'2012Figures'!C:C,A230,'2012Figures'!H:H,B230,'2012Figures'!I:I,C230)</f>
        <v>0</v>
      </c>
      <c r="E230" s="12">
        <f>SUMIFS('2012Figures'!J:J,'2012Figures'!C:C,A230,'2012Figures'!H:H,B230,'2012Figures'!I:I,C230,'2012Figures'!B:B,"BrokerToCy",'2012Figures'!G:G,"E1")</f>
        <v>0</v>
      </c>
      <c r="F230" s="12">
        <f>SUMIFS('2012Figures'!J:J,'2012Figures'!C:C,A230,'2012Figures'!H:H,B230,'2012Figures'!I:I,C230,'2012Figures'!B:B,"BrokerToCy",'2012Figures'!G:G,"P1")</f>
        <v>0</v>
      </c>
      <c r="G230" s="12">
        <f>SUMIFS('2012Figures'!J:J,'2012Figures'!C:C,A230,'2012Figures'!H:H,B230,'2012Figures'!I:I,C230,'2012Figures'!B:B,"CyToBroker",'2012Figures'!G:G,"E1")</f>
        <v>0</v>
      </c>
      <c r="H230" s="12">
        <f>SUMIFS('2012Figures'!J:J,'2012Figures'!C:C,A230,'2012Figures'!H:H,B230,'2012Figures'!I:I,C230,'2012Figures'!B:B,"CyToBroker",'2012Figures'!G:G,"P1")</f>
        <v>0</v>
      </c>
      <c r="J230" s="1">
        <v>201101</v>
      </c>
    </row>
    <row r="231" spans="1:10" x14ac:dyDescent="0.25">
      <c r="A231">
        <v>123</v>
      </c>
      <c r="B231" t="s">
        <v>39</v>
      </c>
      <c r="C231" s="1">
        <v>1</v>
      </c>
      <c r="D231" s="11">
        <f>SUMIFS('2012Figures'!J:J,'2012Figures'!C:C,A231,'2012Figures'!H:H,B231,'2012Figures'!I:I,C231)</f>
        <v>3</v>
      </c>
      <c r="E231" s="12">
        <f>SUMIFS('2012Figures'!J:J,'2012Figures'!C:C,A231,'2012Figures'!H:H,B231,'2012Figures'!I:I,C231,'2012Figures'!B:B,"BrokerToCy",'2012Figures'!G:G,"E1")</f>
        <v>3</v>
      </c>
      <c r="F231" s="12">
        <f>SUMIFS('2012Figures'!J:J,'2012Figures'!C:C,A231,'2012Figures'!H:H,B231,'2012Figures'!I:I,C231,'2012Figures'!B:B,"BrokerToCy",'2012Figures'!G:G,"P1")</f>
        <v>0</v>
      </c>
      <c r="G231" s="12">
        <f>SUMIFS('2012Figures'!J:J,'2012Figures'!C:C,A231,'2012Figures'!H:H,B231,'2012Figures'!I:I,C231,'2012Figures'!B:B,"CyToBroker",'2012Figures'!G:G,"E1")</f>
        <v>0</v>
      </c>
      <c r="H231" s="12">
        <f>SUMIFS('2012Figures'!J:J,'2012Figures'!C:C,A231,'2012Figures'!H:H,B231,'2012Figures'!I:I,C231,'2012Figures'!B:B,"CyToBroker",'2012Figures'!G:G,"P1")</f>
        <v>0</v>
      </c>
      <c r="J231" s="1">
        <v>201001</v>
      </c>
    </row>
    <row r="232" spans="1:10" x14ac:dyDescent="0.25">
      <c r="A232">
        <v>123</v>
      </c>
      <c r="B232" t="s">
        <v>39</v>
      </c>
      <c r="D232" s="11">
        <f>SUMIFS('2012Figures'!J:J,'2012Figures'!C:C,A232,'2012Figures'!I:I,"")</f>
        <v>0</v>
      </c>
      <c r="E232" s="12">
        <f>SUMIFS('2012Figures'!J:J,'2012Figures'!C:C,A232,'2012Figures'!I:I,"",'2012Figures'!B:B,"BrokerToCy",'2012Figures'!G:G,"E1")</f>
        <v>0</v>
      </c>
      <c r="F232" s="12">
        <f>SUMIFS('2012Figures'!J:J,'2012Figures'!C:C,A232,'2012Figures'!I:I,"",'2012Figures'!B:B,"BrokerToCy",'2012Figures'!G:G,"P1")</f>
        <v>0</v>
      </c>
      <c r="G232" s="12">
        <f>SUMIFS('2012Figures'!J:J,'2012Figures'!C:C,A232,'2012Figures'!I:I,"",'2012Figures'!B:B,"CyToBroker",'2012Figures'!G:G,"E1")</f>
        <v>0</v>
      </c>
      <c r="H232" s="12">
        <f>SUMIFS('2012Figures'!J:J,'2012Figures'!C:C,A232,'2012Figures'!I:I,"",'2012Figures'!B:B,"CyToBroker",'2012Figures'!G:G,"P1")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5</v>
      </c>
      <c r="E233" s="39">
        <f>SUM(E227:E232)</f>
        <v>5</v>
      </c>
      <c r="F233" s="39">
        <f>SUM(F227:F232)</f>
        <v>0</v>
      </c>
      <c r="G233" s="39">
        <f>SUM(G227:G232)</f>
        <v>0</v>
      </c>
      <c r="H233" s="39">
        <f>SUM(H227:H232)</f>
        <v>0</v>
      </c>
      <c r="I233" s="37"/>
      <c r="J233" s="38"/>
    </row>
    <row r="234" spans="1:10" x14ac:dyDescent="0.25">
      <c r="A234" s="13">
        <v>124</v>
      </c>
      <c r="B234" s="13" t="s">
        <v>112</v>
      </c>
      <c r="C234" s="14" t="s">
        <v>88</v>
      </c>
      <c r="D234" s="15">
        <f>SUMIFS('2012Figures'!J:J,'2012Figures'!C:C,A234)</f>
        <v>0</v>
      </c>
      <c r="E234" s="15">
        <f>SUMIFS('2012Figures'!J:J,'2012Figures'!C:C,A234,'2012Figures'!B:B,"BrokerToCy",'2012Figures'!G:G,"E1")</f>
        <v>0</v>
      </c>
      <c r="F234" s="15">
        <f>SUMIFS('2012Figures'!J:J,'2012Figures'!C:C,A234,'2012Figures'!B:B,"BrokerToCy",'2012Figures'!G:G,"P1")</f>
        <v>0</v>
      </c>
      <c r="G234" s="15">
        <f>SUMIFS('2012Figures'!J:J,'2012Figures'!C:C,A234,'2012Figures'!B:B,"CyToBroker",'2012Figures'!G:G,"E1")</f>
        <v>0</v>
      </c>
      <c r="H234" s="15">
        <f>SUMIFS('2012Figures'!J:J,'2012Figures'!C:C,A234,'2012Figures'!B:B,"CyToBroker",'2012Figures'!G:G,"P1")</f>
        <v>0</v>
      </c>
      <c r="I234" s="13"/>
      <c r="J234" s="14"/>
    </row>
    <row r="235" spans="1:10" x14ac:dyDescent="0.25">
      <c r="A235">
        <v>124</v>
      </c>
      <c r="B235" t="s">
        <v>112</v>
      </c>
      <c r="C235" s="1">
        <v>5</v>
      </c>
      <c r="D235" s="11">
        <f>SUMIFS('2012Figures'!J:J,'2012Figures'!C:C,A235,'2012Figures'!H:H,B235,'2012Figures'!I:I,C235)</f>
        <v>0</v>
      </c>
      <c r="E235" s="12">
        <f>SUMIFS('2012Figures'!J:J,'2012Figures'!C:C,A235,'2012Figures'!H:H,B235,'2012Figures'!I:I,C235,'2012Figures'!B:B,"BrokerToCy",'2012Figures'!G:G,"E1")</f>
        <v>0</v>
      </c>
      <c r="F235" s="12">
        <f>SUMIFS('2012Figures'!J:J,'2012Figures'!C:C,A235,'2012Figures'!H:H,B235,'2012Figures'!I:I,C235,'2012Figures'!B:B,"BrokerToCy",'2012Figures'!G:G,"P1")</f>
        <v>0</v>
      </c>
      <c r="G235" s="12">
        <f>SUMIFS('2012Figures'!J:J,'2012Figures'!C:C,A235,'2012Figures'!H:H,B235,'2012Figures'!I:I,C235,'2012Figures'!B:B,"CyToBroker",'2012Figures'!G:G,"E1")</f>
        <v>0</v>
      </c>
      <c r="H235" s="12">
        <f>SUMIFS('2012Figures'!J:J,'2012Figures'!C:C,A235,'2012Figures'!H:H,B235,'2012Figures'!I:I,C235,'2012Figures'!B:B,"CyToBroker",'2012Figures'!G:G,"P1")</f>
        <v>0</v>
      </c>
      <c r="J235" s="1">
        <v>201401</v>
      </c>
    </row>
    <row r="236" spans="1:10" x14ac:dyDescent="0.25">
      <c r="A236">
        <v>124</v>
      </c>
      <c r="B236" t="s">
        <v>112</v>
      </c>
      <c r="C236" s="1">
        <v>4</v>
      </c>
      <c r="D236" s="11">
        <f>SUMIFS('2012Figures'!J:J,'2012Figures'!C:C,A236,'2012Figures'!H:H,B236,'2012Figures'!I:I,C236)</f>
        <v>0</v>
      </c>
      <c r="E236" s="11">
        <f>SUMIFS('2012Figures'!J:J,'2012Figures'!C:C,A236,'2012Figures'!H:H,B236,'2012Figures'!I:I,C236,'2012Figures'!B:B,"BrokerToCy",'2012Figures'!G:G,"E1")</f>
        <v>0</v>
      </c>
      <c r="F236" s="11">
        <f>SUMIFS('2012Figures'!J:J,'2012Figures'!C:C,A236,'2012Figures'!H:H,B236,'2012Figures'!I:I,C236,'2012Figures'!B:B,"BrokerToCy",'2012Figures'!G:G,"P1")</f>
        <v>0</v>
      </c>
      <c r="G236" s="11">
        <f>SUMIFS('2012Figures'!J:J,'2012Figures'!C:C,A236,'2012Figures'!H:H,B236,'2012Figures'!I:I,C236,'2012Figures'!B:B,"CyToBroker",'2012Figures'!G:G,"E1")</f>
        <v>0</v>
      </c>
      <c r="H236" s="11">
        <f>SUMIFS('2012Figures'!J:J,'2012Figures'!C:C,A236,'2012Figures'!H:H,B236,'2012Figures'!I:I,C236,'2012Figures'!B:B,"CyToBroker",'2012Figures'!G:G,"P1")</f>
        <v>0</v>
      </c>
      <c r="I236" s="7"/>
      <c r="J236" s="10">
        <v>201301</v>
      </c>
    </row>
    <row r="237" spans="1:10" x14ac:dyDescent="0.25">
      <c r="A237">
        <v>124</v>
      </c>
      <c r="B237" t="s">
        <v>112</v>
      </c>
      <c r="C237" s="1">
        <v>3</v>
      </c>
      <c r="D237" s="11">
        <f>SUMIFS('2012Figures'!J:J,'2012Figures'!C:C,A237,'2012Figures'!H:H,B237,'2012Figures'!I:I,C237)</f>
        <v>0</v>
      </c>
      <c r="E237" s="12">
        <f>SUMIFS('2012Figures'!J:J,'2012Figures'!C:C,A237,'2012Figures'!H:H,B237,'2012Figures'!I:I,C237,'2012Figures'!B:B,"BrokerToCy",'2012Figures'!G:G,"E1")</f>
        <v>0</v>
      </c>
      <c r="F237" s="12">
        <f>SUMIFS('2012Figures'!J:J,'2012Figures'!C:C,A237,'2012Figures'!H:H,B237,'2012Figures'!I:I,C237,'2012Figures'!B:B,"BrokerToCy",'2012Figures'!G:G,"P1")</f>
        <v>0</v>
      </c>
      <c r="G237" s="12">
        <f>SUMIFS('2012Figures'!J:J,'2012Figures'!C:C,A237,'2012Figures'!H:H,B237,'2012Figures'!I:I,C237,'2012Figures'!B:B,"CyToBroker",'2012Figures'!G:G,"E1")</f>
        <v>0</v>
      </c>
      <c r="H237" s="12">
        <f>SUMIFS('2012Figures'!J:J,'2012Figures'!C:C,A237,'2012Figures'!H:H,B237,'2012Figures'!I:I,C237,'2012Figures'!B:B,"CyToBroker",'2012Figures'!G:G,"P1")</f>
        <v>0</v>
      </c>
      <c r="J237" s="1">
        <v>201201</v>
      </c>
    </row>
    <row r="238" spans="1:10" x14ac:dyDescent="0.25">
      <c r="A238">
        <v>124</v>
      </c>
      <c r="B238" t="s">
        <v>112</v>
      </c>
      <c r="C238" s="1">
        <v>2</v>
      </c>
      <c r="D238" s="11">
        <f>SUMIFS('2012Figures'!J:J,'2012Figures'!C:C,A238,'2012Figures'!H:H,B238,'2012Figures'!I:I,C238)</f>
        <v>0</v>
      </c>
      <c r="E238" s="12">
        <f>SUMIFS('2012Figures'!J:J,'2012Figures'!C:C,A238,'2012Figures'!H:H,B238,'2012Figures'!I:I,C238,'2012Figures'!B:B,"BrokerToCy",'2012Figures'!G:G,"E1")</f>
        <v>0</v>
      </c>
      <c r="F238" s="12">
        <f>SUMIFS('2012Figures'!J:J,'2012Figures'!C:C,A238,'2012Figures'!H:H,B238,'2012Figures'!I:I,C238,'2012Figures'!B:B,"BrokerToCy",'2012Figures'!G:G,"P1")</f>
        <v>0</v>
      </c>
      <c r="G238" s="12">
        <f>SUMIFS('2012Figures'!J:J,'2012Figures'!C:C,A238,'2012Figures'!H:H,B238,'2012Figures'!I:I,C238,'2012Figures'!B:B,"CyToBroker",'2012Figures'!G:G,"E1")</f>
        <v>0</v>
      </c>
      <c r="H238" s="12">
        <f>SUMIFS('2012Figures'!J:J,'2012Figures'!C:C,A238,'2012Figures'!H:H,B238,'2012Figures'!I:I,C238,'2012Figures'!B:B,"CyToBroker",'2012Figures'!G:G,"P1")</f>
        <v>0</v>
      </c>
      <c r="J238" s="1">
        <v>201101</v>
      </c>
    </row>
    <row r="239" spans="1:10" x14ac:dyDescent="0.25">
      <c r="A239">
        <v>124</v>
      </c>
      <c r="B239" t="s">
        <v>112</v>
      </c>
      <c r="C239" s="1">
        <v>1</v>
      </c>
      <c r="D239" s="11">
        <f>SUMIFS('2012Figures'!J:J,'2012Figures'!C:C,A239,'2012Figures'!H:H,B239,'2012Figures'!I:I,C239)</f>
        <v>0</v>
      </c>
      <c r="E239" s="12">
        <f>SUMIFS('2012Figures'!J:J,'2012Figures'!C:C,A239,'2012Figures'!H:H,B239,'2012Figures'!I:I,C239,'2012Figures'!B:B,"BrokerToCy",'2012Figures'!G:G,"E1")</f>
        <v>0</v>
      </c>
      <c r="F239" s="12">
        <f>SUMIFS('2012Figures'!J:J,'2012Figures'!C:C,A239,'2012Figures'!H:H,B239,'2012Figures'!I:I,C239,'2012Figures'!B:B,"BrokerToCy",'2012Figures'!G:G,"P1")</f>
        <v>0</v>
      </c>
      <c r="G239" s="12">
        <f>SUMIFS('2012Figures'!J:J,'2012Figures'!C:C,A239,'2012Figures'!H:H,B239,'2012Figures'!I:I,C239,'2012Figures'!B:B,"CyToBroker",'2012Figures'!G:G,"E1")</f>
        <v>0</v>
      </c>
      <c r="H239" s="12">
        <f>SUMIFS('2012Figures'!J:J,'2012Figures'!C:C,A239,'2012Figures'!H:H,B239,'2012Figures'!I:I,C239,'2012Figures'!B:B,"CyToBroker",'2012Figures'!G:G,"P1")</f>
        <v>0</v>
      </c>
      <c r="J239" s="1">
        <v>201001</v>
      </c>
    </row>
    <row r="240" spans="1:10" x14ac:dyDescent="0.25">
      <c r="A240">
        <v>124</v>
      </c>
      <c r="B240" t="s">
        <v>112</v>
      </c>
      <c r="D240" s="11">
        <f>SUMIFS('2012Figures'!J:J,'2012Figures'!C:C,A240,'2012Figures'!I:I,"")</f>
        <v>0</v>
      </c>
      <c r="E240" s="12">
        <f>SUMIFS('2012Figures'!J:J,'2012Figures'!C:C,A240,'2012Figures'!I:I,"",'2012Figures'!B:B,"BrokerToCy",'2012Figures'!G:G,"E1")</f>
        <v>0</v>
      </c>
      <c r="F240" s="12">
        <f>SUMIFS('2012Figures'!J:J,'2012Figures'!C:C,A240,'2012Figures'!I:I,"",'2012Figures'!B:B,"BrokerToCy",'2012Figures'!G:G,"P1")</f>
        <v>0</v>
      </c>
      <c r="G240" s="12">
        <f>SUMIFS('2012Figures'!J:J,'2012Figures'!C:C,A240,'2012Figures'!I:I,"",'2012Figures'!B:B,"CyToBroker",'2012Figures'!G:G,"E1")</f>
        <v>0</v>
      </c>
      <c r="H240" s="12">
        <f>SUMIFS('2012Figures'!J:J,'2012Figures'!C:C,A240,'2012Figures'!I:I,"",'2012Figures'!B:B,"CyToBroker",'2012Figures'!G:G,"P1")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126</v>
      </c>
      <c r="B242" s="13" t="s">
        <v>113</v>
      </c>
      <c r="C242" s="14" t="s">
        <v>88</v>
      </c>
      <c r="D242" s="15">
        <f>SUMIFS('2012Figures'!J:J,'2012Figures'!C:C,A242)</f>
        <v>0</v>
      </c>
      <c r="E242" s="15">
        <f>SUMIFS('2012Figures'!J:J,'2012Figures'!C:C,A242,'2012Figures'!B:B,"BrokerToCy",'2012Figures'!G:G,"E1")</f>
        <v>0</v>
      </c>
      <c r="F242" s="15">
        <f>SUMIFS('2012Figures'!J:J,'2012Figures'!C:C,A242,'2012Figures'!B:B,"BrokerToCy",'2012Figures'!G:G,"P1")</f>
        <v>0</v>
      </c>
      <c r="G242" s="15">
        <f>SUMIFS('2012Figures'!J:J,'2012Figures'!C:C,A242,'2012Figures'!B:B,"CyToBroker",'2012Figures'!G:G,"E1")</f>
        <v>0</v>
      </c>
      <c r="H242" s="15">
        <f>SUMIFS('2012Figures'!J:J,'2012Figures'!C:C,A242,'2012Figures'!B:B,"CyToBroker",'2012Figures'!G:G,"P1")</f>
        <v>0</v>
      </c>
      <c r="I242" s="13"/>
      <c r="J242" s="14"/>
    </row>
    <row r="243" spans="1:10" x14ac:dyDescent="0.25">
      <c r="A243">
        <v>126</v>
      </c>
      <c r="B243" t="s">
        <v>113</v>
      </c>
      <c r="C243" s="1">
        <v>3</v>
      </c>
      <c r="D243" s="11">
        <f>SUMIFS('2012Figures'!J:J,'2012Figures'!C:C,A243,'2012Figures'!H:H,B243,'2012Figures'!I:I,C243)</f>
        <v>0</v>
      </c>
      <c r="E243" s="12">
        <f>SUMIFS('2012Figures'!J:J,'2012Figures'!C:C,A243,'2012Figures'!H:H,B243,'2012Figures'!I:I,C243,'2012Figures'!B:B,"BrokerToCy",'2012Figures'!G:G,"E1")</f>
        <v>0</v>
      </c>
      <c r="F243" s="12">
        <f>SUMIFS('2012Figures'!J:J,'2012Figures'!C:C,A243,'2012Figures'!H:H,B243,'2012Figures'!I:I,C243,'2012Figures'!B:B,"BrokerToCy",'2012Figures'!G:G,"P1")</f>
        <v>0</v>
      </c>
      <c r="G243" s="12">
        <f>SUMIFS('2012Figures'!J:J,'2012Figures'!C:C,A243,'2012Figures'!H:H,B243,'2012Figures'!I:I,C243,'2012Figures'!B:B,"CyToBroker",'2012Figures'!G:G,"E1")</f>
        <v>0</v>
      </c>
      <c r="H243" s="12">
        <f>SUMIFS('2012Figures'!J:J,'2012Figures'!C:C,A243,'2012Figures'!H:H,B243,'2012Figures'!I:I,C243,'2012Figures'!B:B,"CyToBroker",'2012Figures'!G:G,"P1")</f>
        <v>0</v>
      </c>
      <c r="J243" s="1">
        <v>201401</v>
      </c>
    </row>
    <row r="244" spans="1:10" x14ac:dyDescent="0.25">
      <c r="A244">
        <v>126</v>
      </c>
      <c r="B244" t="s">
        <v>113</v>
      </c>
      <c r="C244" s="1">
        <v>2</v>
      </c>
      <c r="D244" s="11">
        <f>SUMIFS('2012Figures'!J:J,'2012Figures'!C:C,A244,'2012Figures'!H:H,B244,'2012Figures'!I:I,C244)</f>
        <v>0</v>
      </c>
      <c r="E244" s="11">
        <f>SUMIFS('2012Figures'!J:J,'2012Figures'!C:C,A244,'2012Figures'!H:H,B244,'2012Figures'!I:I,C244,'2012Figures'!B:B,"BrokerToCy",'2012Figures'!G:G,"E1")</f>
        <v>0</v>
      </c>
      <c r="F244" s="11">
        <f>SUMIFS('2012Figures'!J:J,'2012Figures'!C:C,A244,'2012Figures'!H:H,B244,'2012Figures'!I:I,C244,'2012Figures'!B:B,"BrokerToCy",'2012Figures'!G:G,"P1")</f>
        <v>0</v>
      </c>
      <c r="G244" s="11">
        <f>SUMIFS('2012Figures'!J:J,'2012Figures'!C:C,A244,'2012Figures'!H:H,B244,'2012Figures'!I:I,C244,'2012Figures'!B:B,"CyToBroker",'2012Figures'!G:G,"E1")</f>
        <v>0</v>
      </c>
      <c r="H244" s="11">
        <f>SUMIFS('2012Figures'!J:J,'2012Figures'!C:C,A244,'2012Figures'!H:H,B244,'2012Figures'!I:I,C244,'2012Figures'!B:B,"CyToBroker",'2012Figures'!G:G,"P1")</f>
        <v>0</v>
      </c>
      <c r="I244" s="7"/>
      <c r="J244" s="10">
        <v>201301</v>
      </c>
    </row>
    <row r="245" spans="1:10" x14ac:dyDescent="0.25">
      <c r="A245">
        <v>126</v>
      </c>
      <c r="B245" t="s">
        <v>113</v>
      </c>
      <c r="C245" s="1">
        <v>1</v>
      </c>
      <c r="D245" s="11">
        <f>SUMIFS('2012Figures'!J:J,'2012Figures'!C:C,A245,'2012Figures'!H:H,B245,'2012Figures'!I:I,C245)</f>
        <v>0</v>
      </c>
      <c r="E245" s="12">
        <f>SUMIFS('2012Figures'!J:J,'2012Figures'!C:C,A245,'2012Figures'!H:H,B245,'2012Figures'!I:I,C245,'2012Figures'!B:B,"BrokerToCy",'2012Figures'!G:G,"E1")</f>
        <v>0</v>
      </c>
      <c r="F245" s="12">
        <f>SUMIFS('2012Figures'!J:J,'2012Figures'!C:C,A245,'2012Figures'!H:H,B245,'2012Figures'!I:I,C245,'2012Figures'!B:B,"BrokerToCy",'2012Figures'!G:G,"P1")</f>
        <v>0</v>
      </c>
      <c r="G245" s="12">
        <f>SUMIFS('2012Figures'!J:J,'2012Figures'!C:C,A245,'2012Figures'!H:H,B245,'2012Figures'!I:I,C245,'2012Figures'!B:B,"CyToBroker",'2012Figures'!G:G,"E1")</f>
        <v>0</v>
      </c>
      <c r="H245" s="12">
        <f>SUMIFS('2012Figures'!J:J,'2012Figures'!C:C,A245,'2012Figures'!H:H,B245,'2012Figures'!I:I,C245,'2012Figures'!B:B,"CyToBroker",'2012Figures'!G:G,"P1")</f>
        <v>0</v>
      </c>
      <c r="J245" s="1">
        <v>201201</v>
      </c>
    </row>
    <row r="246" spans="1:10" x14ac:dyDescent="0.25">
      <c r="A246">
        <v>126</v>
      </c>
      <c r="B246" t="s">
        <v>113</v>
      </c>
      <c r="D246" s="11">
        <f>SUMIFS('2012Figures'!J:J,'2012Figures'!C:C,A246,'2012Figures'!I:I,"")</f>
        <v>0</v>
      </c>
      <c r="E246" s="12">
        <f>SUMIFS('2012Figures'!J:J,'2012Figures'!C:C,A246,'2012Figures'!I:I,"",'2012Figures'!B:B,"BrokerToCy",'2012Figures'!G:G,"E1")</f>
        <v>0</v>
      </c>
      <c r="F246" s="12">
        <f>SUMIFS('2012Figures'!J:J,'2012Figures'!C:C,A246,'2012Figures'!I:I,"",'2012Figures'!B:B,"BrokerToCy",'2012Figures'!G:G,"P1")</f>
        <v>0</v>
      </c>
      <c r="G246" s="12">
        <f>SUMIFS('2012Figures'!J:J,'2012Figures'!C:C,A246,'2012Figures'!I:I,"",'2012Figures'!B:B,"CyToBroker",'2012Figures'!G:G,"E1")</f>
        <v>0</v>
      </c>
      <c r="H246" s="12">
        <f>SUMIFS('2012Figures'!J:J,'2012Figures'!C:C,A246,'2012Figures'!I:I,"",'2012Figures'!B:B,"CyToBroker",'2012Figures'!G:G,"P1")</f>
        <v>0</v>
      </c>
      <c r="J246" s="1" t="s">
        <v>131</v>
      </c>
    </row>
    <row r="247" spans="1:10" x14ac:dyDescent="0.25">
      <c r="A247" s="37"/>
      <c r="B247" s="37" t="s">
        <v>92</v>
      </c>
      <c r="C247" s="38"/>
      <c r="D247" s="39">
        <f>SUM(E247:H247)</f>
        <v>0</v>
      </c>
      <c r="E247" s="39">
        <f>SUM(E243:E246)</f>
        <v>0</v>
      </c>
      <c r="F247" s="39">
        <f>SUM(F243:F246)</f>
        <v>0</v>
      </c>
      <c r="G247" s="39">
        <f>SUM(G243:G246)</f>
        <v>0</v>
      </c>
      <c r="H247" s="39">
        <f>SUM(H243:H246)</f>
        <v>0</v>
      </c>
      <c r="I247" s="37"/>
      <c r="J247" s="38"/>
    </row>
    <row r="248" spans="1:10" x14ac:dyDescent="0.25">
      <c r="A248" s="13">
        <v>140</v>
      </c>
      <c r="B248" s="13" t="s">
        <v>114</v>
      </c>
      <c r="C248" s="14" t="s">
        <v>88</v>
      </c>
      <c r="D248" s="15">
        <f>SUMIFS('2012Figures'!J:J,'2012Figures'!C:C,A248)</f>
        <v>0</v>
      </c>
      <c r="E248" s="15">
        <f>SUMIFS('2012Figures'!J:J,'2012Figures'!C:C,A248,'2012Figures'!B:B,"BrokerToCy",'2012Figures'!G:G,"E1")</f>
        <v>0</v>
      </c>
      <c r="F248" s="15">
        <f>SUMIFS('2012Figures'!J:J,'2012Figures'!C:C,A248,'2012Figures'!B:B,"BrokerToCy",'2012Figures'!G:G,"P1")</f>
        <v>0</v>
      </c>
      <c r="G248" s="15">
        <f>SUMIFS('2012Figures'!J:J,'2012Figures'!C:C,A248,'2012Figures'!B:B,"CyToBroker",'2012Figures'!G:G,"E1")</f>
        <v>0</v>
      </c>
      <c r="H248" s="15">
        <f>SUMIFS('2012Figures'!J:J,'2012Figures'!C:C,A248,'2012Figures'!B:B,"CyToBroker",'2012Figures'!G:G,"P1")</f>
        <v>0</v>
      </c>
      <c r="I248" s="13"/>
      <c r="J248" s="14"/>
    </row>
    <row r="249" spans="1:10" x14ac:dyDescent="0.25">
      <c r="A249">
        <v>140</v>
      </c>
      <c r="B249" t="s">
        <v>114</v>
      </c>
      <c r="C249" s="1">
        <v>2</v>
      </c>
      <c r="D249" s="11">
        <f>SUMIFS('2012Figures'!J:J,'2012Figures'!C:C,A249,'2012Figures'!H:H,B249,'2012Figures'!I:I,C249)</f>
        <v>0</v>
      </c>
      <c r="E249" s="11">
        <f>SUMIFS('2012Figures'!J:J,'2012Figures'!C:C,A249,'2012Figures'!H:H,B249,'2012Figures'!I:I,C249,'2012Figures'!B:B,"BrokerToCy",'2012Figures'!G:G,"E1")</f>
        <v>0</v>
      </c>
      <c r="F249" s="11">
        <f>SUMIFS('2012Figures'!J:J,'2012Figures'!C:C,A249,'2012Figures'!H:H,B249,'2012Figures'!I:I,C249,'2012Figures'!B:B,"BrokerToCy",'2012Figures'!G:G,"P1")</f>
        <v>0</v>
      </c>
      <c r="G249" s="11">
        <f>SUMIFS('2012Figures'!J:J,'2012Figures'!C:C,A249,'2012Figures'!H:H,B249,'2012Figures'!I:I,C249,'2012Figures'!B:B,"CyToBroker",'2012Figures'!G:G,"E1")</f>
        <v>0</v>
      </c>
      <c r="H249" s="11">
        <f>SUMIFS('2012Figures'!J:J,'2012Figures'!C:C,A249,'2012Figures'!H:H,B249,'2012Figures'!I:I,C249,'2012Figures'!B:B,"CyToBroker",'2012Figures'!G:G,"P1")</f>
        <v>0</v>
      </c>
      <c r="I249" s="7"/>
      <c r="J249" s="10">
        <v>201010</v>
      </c>
    </row>
    <row r="250" spans="1:10" x14ac:dyDescent="0.25">
      <c r="A250">
        <v>140</v>
      </c>
      <c r="B250" t="s">
        <v>114</v>
      </c>
      <c r="C250" s="1">
        <v>1</v>
      </c>
      <c r="D250" s="11">
        <f>SUMIFS('2012Figures'!J:J,'2012Figures'!C:C,A250,'2012Figures'!H:H,B250,'2012Figures'!I:I,C250)</f>
        <v>0</v>
      </c>
      <c r="E250" s="12">
        <f>SUMIFS('2012Figures'!J:J,'2012Figures'!C:C,A250,'2012Figures'!H:H,B250,'2012Figures'!I:I,C250,'2012Figures'!B:B,"BrokerToCy",'2012Figures'!G:G,"E1")</f>
        <v>0</v>
      </c>
      <c r="F250" s="12">
        <f>SUMIFS('2012Figures'!J:J,'2012Figures'!C:C,A250,'2012Figures'!H:H,B250,'2012Figures'!I:I,C250,'2012Figures'!B:B,"BrokerToCy",'2012Figures'!G:G,"P1")</f>
        <v>0</v>
      </c>
      <c r="G250" s="12">
        <f>SUMIFS('2012Figures'!J:J,'2012Figures'!C:C,A250,'2012Figures'!H:H,B250,'2012Figures'!I:I,C250,'2012Figures'!B:B,"CyToBroker",'2012Figures'!G:G,"E1")</f>
        <v>0</v>
      </c>
      <c r="H250" s="12">
        <f>SUMIFS('2012Figures'!J:J,'2012Figures'!C:C,A250,'2012Figures'!H:H,B250,'2012Figures'!I:I,C250,'2012Figures'!B:B,"CyToBroker",'2012Figures'!G:G,"P1")</f>
        <v>0</v>
      </c>
      <c r="J250" s="1" t="s">
        <v>131</v>
      </c>
    </row>
    <row r="251" spans="1:10" x14ac:dyDescent="0.25">
      <c r="A251">
        <v>140</v>
      </c>
      <c r="B251" t="s">
        <v>114</v>
      </c>
      <c r="D251" s="11">
        <f>SUMIFS('2012Figures'!J:J,'2012Figures'!C:C,A251,'2012Figures'!I:I,"")</f>
        <v>0</v>
      </c>
      <c r="E251" s="12">
        <f>SUMIFS('2012Figures'!J:J,'2012Figures'!C:C,A251,'2012Figures'!I:I,"",'2012Figures'!B:B,"BrokerToCy",'2012Figures'!G:G,"E1")</f>
        <v>0</v>
      </c>
      <c r="F251" s="12">
        <f>SUMIFS('2012Figures'!J:J,'2012Figures'!C:C,A251,'2012Figures'!I:I,"",'2012Figures'!B:B,"BrokerToCy",'2012Figures'!G:G,"P1")</f>
        <v>0</v>
      </c>
      <c r="G251" s="12">
        <f>SUMIFS('2012Figures'!J:J,'2012Figures'!C:C,A251,'2012Figures'!I:I,"",'2012Figures'!B:B,"CyToBroker",'2012Figures'!G:G,"E1")</f>
        <v>0</v>
      </c>
      <c r="H251" s="12">
        <f>SUMIFS('2012Figures'!J:J,'2012Figures'!C:C,A251,'2012Figures'!I:I,"",'2012Figures'!B:B,"CyToBroker",'2012Figures'!G:G,"P1")</f>
        <v>0</v>
      </c>
      <c r="J251" s="1" t="s">
        <v>131</v>
      </c>
    </row>
    <row r="252" spans="1:10" x14ac:dyDescent="0.25">
      <c r="A252" s="37"/>
      <c r="B252" s="37" t="s">
        <v>92</v>
      </c>
      <c r="C252" s="38"/>
      <c r="D252" s="39">
        <f>SUM(E252:H252)</f>
        <v>0</v>
      </c>
      <c r="E252" s="39">
        <f>SUM(E249:E251)</f>
        <v>0</v>
      </c>
      <c r="F252" s="39">
        <f>SUM(F249:F251)</f>
        <v>0</v>
      </c>
      <c r="G252" s="39">
        <f>SUM(G249:G251)</f>
        <v>0</v>
      </c>
      <c r="H252" s="39">
        <f>SUM(H249:H251)</f>
        <v>0</v>
      </c>
      <c r="I252" s="37"/>
      <c r="J252" s="38"/>
    </row>
    <row r="253" spans="1:10" x14ac:dyDescent="0.25">
      <c r="A253" s="13">
        <v>202</v>
      </c>
      <c r="B253" s="13" t="s">
        <v>40</v>
      </c>
      <c r="C253" s="14" t="s">
        <v>88</v>
      </c>
      <c r="D253" s="15">
        <f>SUMIFS('2012Figures'!J:J,'2012Figures'!C:C,A253)</f>
        <v>54803</v>
      </c>
      <c r="E253" s="15">
        <f>SUMIFS('2012Figures'!J:J,'2012Figures'!C:C,A253,'2012Figures'!B:B,"BrokerToCy",'2012Figures'!G:G,"E1")</f>
        <v>37473</v>
      </c>
      <c r="F253" s="15">
        <f>SUMIFS('2012Figures'!J:J,'2012Figures'!C:C,A253,'2012Figures'!B:B,"BrokerToCy",'2012Figures'!G:G,"P1")</f>
        <v>17330</v>
      </c>
      <c r="G253" s="15">
        <f>SUMIFS('2012Figures'!J:J,'2012Figures'!C:C,A253,'2012Figures'!B:B,"CyToBroker",'2012Figures'!G:G,"E1")</f>
        <v>0</v>
      </c>
      <c r="H253" s="15">
        <f>SUMIFS('2012Figures'!J:J,'2012Figures'!C:C,A253,'2012Figures'!B:B,"CyToBroker",'2012Figures'!G:G,"P1")</f>
        <v>0</v>
      </c>
      <c r="I253" s="13"/>
      <c r="J253" s="14"/>
    </row>
    <row r="254" spans="1:10" x14ac:dyDescent="0.25">
      <c r="A254">
        <v>202</v>
      </c>
      <c r="B254" t="s">
        <v>40</v>
      </c>
      <c r="C254" s="1">
        <v>5</v>
      </c>
      <c r="D254" s="11">
        <f>SUMIFS('2012Figures'!J:J,'2012Figures'!C:C,A254,'2012Figures'!H:H,B254,'2012Figures'!I:I,C254)</f>
        <v>0</v>
      </c>
      <c r="E254" s="12">
        <f>SUMIFS('2012Figures'!J:J,'2012Figures'!C:C,A254,'2012Figures'!H:H,B254,'2012Figures'!I:I,C254,'2012Figures'!B:B,"BrokerToCy",'2012Figures'!G:G,"E1")</f>
        <v>0</v>
      </c>
      <c r="F254" s="12">
        <f>SUMIFS('2012Figures'!J:J,'2012Figures'!C:C,A254,'2012Figures'!H:H,B254,'2012Figures'!I:I,C254,'2012Figures'!B:B,"BrokerToCy",'2012Figures'!G:G,"P1")</f>
        <v>0</v>
      </c>
      <c r="G254" s="12">
        <f>SUMIFS('2012Figures'!J:J,'2012Figures'!C:C,A254,'2012Figures'!H:H,B254,'2012Figures'!I:I,C254,'2012Figures'!B:B,"CyToBroker",'2012Figures'!G:G,"E1")</f>
        <v>0</v>
      </c>
      <c r="H254" s="12">
        <f>SUMIFS('2012Figures'!J:J,'2012Figures'!C:C,A254,'2012Figures'!H:H,B254,'2012Figures'!I:I,C254,'2012Figures'!B:B,"CyToBroker",'2012Figures'!G:G,"P1")</f>
        <v>0</v>
      </c>
      <c r="J254" s="1">
        <v>201501</v>
      </c>
    </row>
    <row r="255" spans="1:10" x14ac:dyDescent="0.25">
      <c r="A255">
        <v>202</v>
      </c>
      <c r="B255" t="s">
        <v>40</v>
      </c>
      <c r="C255" s="1">
        <v>4</v>
      </c>
      <c r="D255" s="11">
        <f>SUMIFS('2012Figures'!J:J,'2012Figures'!C:C,A255,'2012Figures'!H:H,B255,'2012Figures'!I:I,C255)</f>
        <v>112</v>
      </c>
      <c r="E255" s="11">
        <f>SUMIFS('2012Figures'!J:J,'2012Figures'!C:C,A255,'2012Figures'!H:H,B255,'2012Figures'!I:I,C255,'2012Figures'!B:B,"BrokerToCy",'2012Figures'!G:G,"E1")</f>
        <v>112</v>
      </c>
      <c r="F255" s="11">
        <f>SUMIFS('2012Figures'!J:J,'2012Figures'!C:C,A255,'2012Figures'!H:H,B255,'2012Figures'!I:I,C255,'2012Figures'!B:B,"BrokerToCy",'2012Figures'!G:G,"P1")</f>
        <v>0</v>
      </c>
      <c r="G255" s="11">
        <f>SUMIFS('2012Figures'!J:J,'2012Figures'!C:C,A255,'2012Figures'!H:H,B255,'2012Figures'!I:I,C255,'2012Figures'!B:B,"CyToBroker",'2012Figures'!G:G,"E1")</f>
        <v>0</v>
      </c>
      <c r="H255" s="11">
        <f>SUMIFS('2012Figures'!J:J,'2012Figures'!C:C,A255,'2012Figures'!H:H,B255,'2012Figures'!I:I,C255,'2012Figures'!B:B,"CyToBroker",'2012Figures'!G:G,"P1")</f>
        <v>0</v>
      </c>
      <c r="I255" s="7"/>
      <c r="J255" s="10">
        <v>201301</v>
      </c>
    </row>
    <row r="256" spans="1:10" x14ac:dyDescent="0.25">
      <c r="A256">
        <v>202</v>
      </c>
      <c r="B256" t="s">
        <v>40</v>
      </c>
      <c r="C256" s="1">
        <v>3</v>
      </c>
      <c r="D256" s="11">
        <f>SUMIFS('2012Figures'!J:J,'2012Figures'!C:C,A256,'2012Figures'!H:H,B256,'2012Figures'!I:I,C256)</f>
        <v>0</v>
      </c>
      <c r="E256" s="12">
        <f>SUMIFS('2012Figures'!J:J,'2012Figures'!C:C,A256,'2012Figures'!H:H,B256,'2012Figures'!I:I,C256,'2012Figures'!B:B,"BrokerToCy",'2012Figures'!G:G,"E1")</f>
        <v>0</v>
      </c>
      <c r="F256" s="12">
        <f>SUMIFS('2012Figures'!J:J,'2012Figures'!C:C,A256,'2012Figures'!H:H,B256,'2012Figures'!I:I,C256,'2012Figures'!B:B,"BrokerToCy",'2012Figures'!G:G,"P1")</f>
        <v>0</v>
      </c>
      <c r="G256" s="12">
        <f>SUMIFS('2012Figures'!J:J,'2012Figures'!C:C,A256,'2012Figures'!H:H,B256,'2012Figures'!I:I,C256,'2012Figures'!B:B,"CyToBroker",'2012Figures'!G:G,"E1")</f>
        <v>0</v>
      </c>
      <c r="H256" s="12">
        <f>SUMIFS('2012Figures'!J:J,'2012Figures'!C:C,A256,'2012Figures'!H:H,B256,'2012Figures'!I:I,C256,'2012Figures'!B:B,"CyToBroker",'2012Figures'!G:G,"P1")</f>
        <v>0</v>
      </c>
      <c r="J256" s="1">
        <v>201201</v>
      </c>
    </row>
    <row r="257" spans="1:10" x14ac:dyDescent="0.25">
      <c r="A257">
        <v>202</v>
      </c>
      <c r="B257" t="s">
        <v>40</v>
      </c>
      <c r="C257" s="1">
        <v>2</v>
      </c>
      <c r="D257" s="11">
        <f>SUMIFS('2012Figures'!J:J,'2012Figures'!C:C,A257,'2012Figures'!H:H,B257,'2012Figures'!I:I,C257)</f>
        <v>0</v>
      </c>
      <c r="E257" s="12">
        <f>SUMIFS('2012Figures'!J:J,'2012Figures'!C:C,A257,'2012Figures'!H:H,B257,'2012Figures'!I:I,C257,'2012Figures'!B:B,"BrokerToCy",'2012Figures'!G:G,"E1")</f>
        <v>0</v>
      </c>
      <c r="F257" s="12">
        <f>SUMIFS('2012Figures'!J:J,'2012Figures'!C:C,A257,'2012Figures'!H:H,B257,'2012Figures'!I:I,C257,'2012Figures'!B:B,"BrokerToCy",'2012Figures'!G:G,"P1")</f>
        <v>0</v>
      </c>
      <c r="G257" s="12">
        <f>SUMIFS('2012Figures'!J:J,'2012Figures'!C:C,A257,'2012Figures'!H:H,B257,'2012Figures'!I:I,C257,'2012Figures'!B:B,"CyToBroker",'2012Figures'!G:G,"E1")</f>
        <v>0</v>
      </c>
      <c r="H257" s="12">
        <f>SUMIFS('2012Figures'!J:J,'2012Figures'!C:C,A257,'2012Figures'!H:H,B257,'2012Figures'!I:I,C257,'2012Figures'!B:B,"CyToBroker",'2012Figures'!G:G,"P1")</f>
        <v>0</v>
      </c>
      <c r="J257" s="1">
        <v>201101</v>
      </c>
    </row>
    <row r="258" spans="1:10" x14ac:dyDescent="0.25">
      <c r="A258">
        <v>202</v>
      </c>
      <c r="B258" t="s">
        <v>40</v>
      </c>
      <c r="C258" s="1">
        <v>1</v>
      </c>
      <c r="D258" s="11">
        <f>SUMIFS('2012Figures'!J:J,'2012Figures'!C:C,A258,'2012Figures'!H:H,B258,'2012Figures'!I:I,C258)</f>
        <v>37361</v>
      </c>
      <c r="E258" s="12">
        <f>SUMIFS('2012Figures'!J:J,'2012Figures'!C:C,A258,'2012Figures'!H:H,B258,'2012Figures'!I:I,C258,'2012Figures'!B:B,"BrokerToCy",'2012Figures'!G:G,"E1")</f>
        <v>37361</v>
      </c>
      <c r="F258" s="12">
        <f>SUMIFS('2012Figures'!J:J,'2012Figures'!C:C,A258,'2012Figures'!H:H,B258,'2012Figures'!I:I,C258,'2012Figures'!B:B,"BrokerToCy",'2012Figures'!G:G,"P1")</f>
        <v>0</v>
      </c>
      <c r="G258" s="12">
        <f>SUMIFS('2012Figures'!J:J,'2012Figures'!C:C,A258,'2012Figures'!H:H,B258,'2012Figures'!I:I,C258,'2012Figures'!B:B,"CyToBroker",'2012Figures'!G:G,"E1")</f>
        <v>0</v>
      </c>
      <c r="H258" s="12">
        <f>SUMIFS('2012Figures'!J:J,'2012Figures'!C:C,A258,'2012Figures'!H:H,B258,'2012Figures'!I:I,C258,'2012Figures'!B:B,"CyToBroker",'2012Figures'!G:G,"P1")</f>
        <v>0</v>
      </c>
      <c r="J258" s="1">
        <v>200901</v>
      </c>
    </row>
    <row r="259" spans="1:10" x14ac:dyDescent="0.25">
      <c r="A259">
        <v>202</v>
      </c>
      <c r="B259" t="s">
        <v>40</v>
      </c>
      <c r="D259" s="11">
        <f>SUMIFS('2012Figures'!J:J,'2012Figures'!C:C,A259,'2012Figures'!I:I,"")</f>
        <v>17330</v>
      </c>
      <c r="E259" s="12">
        <f>SUMIFS('2012Figures'!J:J,'2012Figures'!C:C,A259,'2012Figures'!I:I,"",'2012Figures'!B:B,"BrokerToCy",'2012Figures'!G:G,"E1")</f>
        <v>0</v>
      </c>
      <c r="F259" s="12">
        <f>SUMIFS('2012Figures'!J:J,'2012Figures'!C:C,A259,'2012Figures'!I:I,"",'2012Figures'!B:B,"BrokerToCy",'2012Figures'!G:G,"P1")</f>
        <v>17330</v>
      </c>
      <c r="G259" s="12">
        <f>SUMIFS('2012Figures'!J:J,'2012Figures'!C:C,A259,'2012Figures'!I:I,"",'2012Figures'!B:B,"CyToBroker",'2012Figures'!G:G,"E1")</f>
        <v>0</v>
      </c>
      <c r="H259" s="12">
        <f>SUMIFS('2012Figures'!J:J,'2012Figures'!C:C,A259,'2012Figures'!I:I,"",'2012Figures'!B:B,"CyToBroker",'2012Figures'!G:G,"P1")</f>
        <v>0</v>
      </c>
      <c r="J259" s="1" t="s">
        <v>131</v>
      </c>
    </row>
    <row r="260" spans="1:10" x14ac:dyDescent="0.25">
      <c r="A260" s="37"/>
      <c r="B260" s="37" t="s">
        <v>92</v>
      </c>
      <c r="C260" s="38"/>
      <c r="D260" s="39">
        <f>SUM(E260:H260)</f>
        <v>54803</v>
      </c>
      <c r="E260" s="39">
        <f>SUM(E254:E259)</f>
        <v>37473</v>
      </c>
      <c r="F260" s="39">
        <f>SUM(F254:F259)</f>
        <v>17330</v>
      </c>
      <c r="G260" s="39">
        <f>SUM(G254:G259)</f>
        <v>0</v>
      </c>
      <c r="H260" s="39">
        <f>SUM(H254:H259)</f>
        <v>0</v>
      </c>
      <c r="I260" s="37"/>
      <c r="J260" s="38"/>
    </row>
    <row r="261" spans="1:10" x14ac:dyDescent="0.25">
      <c r="A261" s="13">
        <v>203</v>
      </c>
      <c r="B261" s="13" t="s">
        <v>45</v>
      </c>
      <c r="C261" s="14" t="s">
        <v>88</v>
      </c>
      <c r="D261" s="15">
        <f>SUMIFS('2012Figures'!J:J,'2012Figures'!C:C,A261)</f>
        <v>17067</v>
      </c>
      <c r="E261" s="15">
        <f>SUMIFS('2012Figures'!J:J,'2012Figures'!C:C,A261,'2012Figures'!B:B,"BrokerToCy",'2012Figures'!G:G,"E1")</f>
        <v>17014</v>
      </c>
      <c r="F261" s="15">
        <f>SUMIFS('2012Figures'!J:J,'2012Figures'!C:C,A261,'2012Figures'!B:B,"BrokerToCy",'2012Figures'!G:G,"P1")</f>
        <v>2</v>
      </c>
      <c r="G261" s="15">
        <f>SUMIFS('2012Figures'!J:J,'2012Figures'!C:C,A261,'2012Figures'!B:B,"CyToBroker",'2012Figures'!G:G,"E1")</f>
        <v>0</v>
      </c>
      <c r="H261" s="15">
        <f>SUMIFS('2012Figures'!J:J,'2012Figures'!C:C,A261,'2012Figures'!B:B,"CyToBroker",'2012Figures'!G:G,"P1")</f>
        <v>51</v>
      </c>
      <c r="I261" s="13"/>
      <c r="J261" s="14"/>
    </row>
    <row r="262" spans="1:10" x14ac:dyDescent="0.25">
      <c r="A262">
        <v>203</v>
      </c>
      <c r="B262" t="s">
        <v>45</v>
      </c>
      <c r="C262" s="1">
        <v>4</v>
      </c>
      <c r="D262" s="11">
        <f>SUMIFS('2012Figures'!J:J,'2012Figures'!C:C,A262,'2012Figures'!H:H,B262,'2012Figures'!I:I,C262)</f>
        <v>50</v>
      </c>
      <c r="E262" s="12">
        <f>SUMIFS('2012Figures'!J:J,'2012Figures'!C:C,A262,'2012Figures'!H:H,B262,'2012Figures'!I:I,C262,'2012Figures'!B:B,"BrokerToCy",'2012Figures'!G:G,"E1")</f>
        <v>50</v>
      </c>
      <c r="F262" s="12">
        <f>SUMIFS('2012Figures'!J:J,'2012Figures'!C:C,A262,'2012Figures'!H:H,B262,'2012Figures'!I:I,C262,'2012Figures'!B:B,"BrokerToCy",'2012Figures'!G:G,"P1")</f>
        <v>0</v>
      </c>
      <c r="G262" s="12">
        <f>SUMIFS('2012Figures'!J:J,'2012Figures'!C:C,A262,'2012Figures'!H:H,B262,'2012Figures'!I:I,C262,'2012Figures'!B:B,"CyToBroker",'2012Figures'!G:G,"E1")</f>
        <v>0</v>
      </c>
      <c r="H262" s="12">
        <f>SUMIFS('2012Figures'!J:J,'2012Figures'!C:C,A262,'2012Figures'!H:H,B262,'2012Figures'!I:I,C262,'2012Figures'!B:B,"CyToBroker",'2012Figures'!G:G,"P1")</f>
        <v>0</v>
      </c>
      <c r="J262" s="1" t="s">
        <v>146</v>
      </c>
    </row>
    <row r="263" spans="1:10" x14ac:dyDescent="0.25">
      <c r="A263">
        <v>203</v>
      </c>
      <c r="B263" t="s">
        <v>45</v>
      </c>
      <c r="C263" s="1">
        <v>3</v>
      </c>
      <c r="D263" s="11">
        <f>SUMIFS('2012Figures'!J:J,'2012Figures'!C:C,A263,'2012Figures'!H:H,B263,'2012Figures'!I:I,C263)</f>
        <v>0</v>
      </c>
      <c r="E263" s="12">
        <f>SUMIFS('2012Figures'!J:J,'2012Figures'!C:C,A263,'2012Figures'!H:H,B263,'2012Figures'!I:I,C263,'2012Figures'!B:B,"BrokerToCy",'2012Figures'!G:G,"E1")</f>
        <v>0</v>
      </c>
      <c r="F263" s="12">
        <f>SUMIFS('2012Figures'!J:J,'2012Figures'!C:C,A263,'2012Figures'!H:H,B263,'2012Figures'!I:I,C263,'2012Figures'!B:B,"BrokerToCy",'2012Figures'!G:G,"P1")</f>
        <v>0</v>
      </c>
      <c r="G263" s="12">
        <f>SUMIFS('2012Figures'!J:J,'2012Figures'!C:C,A263,'2012Figures'!H:H,B263,'2012Figures'!I:I,C263,'2012Figures'!B:B,"CyToBroker",'2012Figures'!G:G,"E1")</f>
        <v>0</v>
      </c>
      <c r="H263" s="12">
        <f>SUMIFS('2012Figures'!J:J,'2012Figures'!C:C,A263,'2012Figures'!H:H,B263,'2012Figures'!I:I,C263,'2012Figures'!B:B,"CyToBroker",'2012Figures'!G:G,"P1")</f>
        <v>0</v>
      </c>
      <c r="J263" s="1">
        <v>201501</v>
      </c>
    </row>
    <row r="264" spans="1:10" x14ac:dyDescent="0.25">
      <c r="A264">
        <v>203</v>
      </c>
      <c r="B264" t="s">
        <v>45</v>
      </c>
      <c r="C264" s="1">
        <v>2</v>
      </c>
      <c r="D264" s="11">
        <f>SUMIFS('2012Figures'!J:J,'2012Figures'!C:C,A264,'2012Figures'!H:H,B264,'2012Figures'!I:I,C264)</f>
        <v>0</v>
      </c>
      <c r="E264" s="12">
        <f>SUMIFS('2012Figures'!J:J,'2012Figures'!C:C,A264,'2012Figures'!H:H,B264,'2012Figures'!I:I,C264,'2012Figures'!B:B,"BrokerToCy",'2012Figures'!G:G,"E1")</f>
        <v>0</v>
      </c>
      <c r="F264" s="12">
        <f>SUMIFS('2012Figures'!J:J,'2012Figures'!C:C,A264,'2012Figures'!H:H,B264,'2012Figures'!I:I,C264,'2012Figures'!B:B,"BrokerToCy",'2012Figures'!G:G,"P1")</f>
        <v>0</v>
      </c>
      <c r="G264" s="12">
        <f>SUMIFS('2012Figures'!J:J,'2012Figures'!C:C,A264,'2012Figures'!H:H,B264,'2012Figures'!I:I,C264,'2012Figures'!B:B,"CyToBroker",'2012Figures'!G:G,"E1")</f>
        <v>0</v>
      </c>
      <c r="H264" s="12">
        <f>SUMIFS('2012Figures'!J:J,'2012Figures'!C:C,A264,'2012Figures'!H:H,B264,'2012Figures'!I:I,C264,'2012Figures'!B:B,"CyToBroker",'2012Figures'!G:G,"P1")</f>
        <v>0</v>
      </c>
      <c r="J264" s="1">
        <v>201401</v>
      </c>
    </row>
    <row r="265" spans="1:10" x14ac:dyDescent="0.25">
      <c r="A265">
        <v>203</v>
      </c>
      <c r="B265" t="s">
        <v>45</v>
      </c>
      <c r="C265" s="1">
        <v>1</v>
      </c>
      <c r="D265" s="11">
        <f>SUMIFS('2012Figures'!J:J,'2012Figures'!C:C,A265,'2012Figures'!H:H,B265,'2012Figures'!I:I,C265)</f>
        <v>9134</v>
      </c>
      <c r="E265" s="11">
        <f>SUMIFS('2012Figures'!J:J,'2012Figures'!C:C,A265,'2012Figures'!H:H,B265,'2012Figures'!I:I,C265,'2012Figures'!B:B,"BrokerToCy",'2012Figures'!G:G,"E1")</f>
        <v>9134</v>
      </c>
      <c r="F265" s="11">
        <f>SUMIFS('2012Figures'!J:J,'2012Figures'!C:C,A265,'2012Figures'!H:H,B265,'2012Figures'!I:I,C265,'2012Figures'!B:B,"BrokerToCy",'2012Figures'!G:G,"P1")</f>
        <v>0</v>
      </c>
      <c r="G265" s="11">
        <f>SUMIFS('2012Figures'!J:J,'2012Figures'!C:C,A265,'2012Figures'!H:H,B265,'2012Figures'!I:I,C265,'2012Figures'!B:B,"CyToBroker",'2012Figures'!G:G,"E1")</f>
        <v>0</v>
      </c>
      <c r="H265" s="11">
        <f>SUMIFS('2012Figures'!J:J,'2012Figures'!C:C,A265,'2012Figures'!H:H,B265,'2012Figures'!I:I,C265,'2012Figures'!B:B,"CyToBroker",'2012Figures'!G:G,"P1")</f>
        <v>0</v>
      </c>
      <c r="I265" s="7"/>
      <c r="J265" s="10">
        <v>200901</v>
      </c>
    </row>
    <row r="266" spans="1:10" x14ac:dyDescent="0.25">
      <c r="A266">
        <v>203</v>
      </c>
      <c r="B266" t="s">
        <v>45</v>
      </c>
      <c r="D266" s="11">
        <f>SUMIFS('2012Figures'!J:J,'2012Figures'!C:C,A266,'2012Figures'!I:I,"")</f>
        <v>7883</v>
      </c>
      <c r="E266" s="12">
        <f>SUMIFS('2012Figures'!J:J,'2012Figures'!C:C,A266,'2012Figures'!I:I,"",'2012Figures'!B:B,"BrokerToCy",'2012Figures'!G:G,"E1")</f>
        <v>7830</v>
      </c>
      <c r="F266" s="12">
        <f>SUMIFS('2012Figures'!J:J,'2012Figures'!C:C,A266,'2012Figures'!I:I,"",'2012Figures'!B:B,"BrokerToCy",'2012Figures'!G:G,"P1")</f>
        <v>2</v>
      </c>
      <c r="G266" s="12">
        <f>SUMIFS('2012Figures'!J:J,'2012Figures'!C:C,A266,'2012Figures'!I:I,"",'2012Figures'!B:B,"CyToBroker",'2012Figures'!G:G,"E1")</f>
        <v>0</v>
      </c>
      <c r="H266" s="12">
        <f>SUMIFS('2012Figures'!J:J,'2012Figures'!C:C,A266,'2012Figures'!I:I,"",'2012Figures'!B:B,"CyToBroker",'2012Figures'!G:G,"P1")</f>
        <v>51</v>
      </c>
      <c r="J266" s="1" t="s">
        <v>131</v>
      </c>
    </row>
    <row r="267" spans="1:10" x14ac:dyDescent="0.25">
      <c r="A267" s="37"/>
      <c r="B267" s="37" t="s">
        <v>92</v>
      </c>
      <c r="C267" s="38"/>
      <c r="D267" s="39">
        <f>SUM(E267:H267)</f>
        <v>17067</v>
      </c>
      <c r="E267" s="39">
        <f>SUM(E262:E266)</f>
        <v>17014</v>
      </c>
      <c r="F267" s="39">
        <f>SUM(F262:F266)</f>
        <v>2</v>
      </c>
      <c r="G267" s="39">
        <f>SUM(G262:G266)</f>
        <v>0</v>
      </c>
      <c r="H267" s="39">
        <f>SUM(H262:H266)</f>
        <v>51</v>
      </c>
      <c r="I267" s="37"/>
      <c r="J267" s="38"/>
    </row>
    <row r="268" spans="1:10" x14ac:dyDescent="0.25">
      <c r="A268" s="13">
        <v>204</v>
      </c>
      <c r="B268" s="13" t="s">
        <v>69</v>
      </c>
      <c r="C268" s="14" t="s">
        <v>88</v>
      </c>
      <c r="D268" s="15">
        <f>SUMIFS('2012Figures'!J:J,'2012Figures'!C:C,A268)</f>
        <v>394510</v>
      </c>
      <c r="E268" s="15">
        <f>SUMIFS('2012Figures'!J:J,'2012Figures'!C:C,A268,'2012Figures'!B:B,"BrokerToCy",'2012Figures'!G:G,"E1")</f>
        <v>0</v>
      </c>
      <c r="F268" s="15">
        <f>SUMIFS('2012Figures'!J:J,'2012Figures'!C:C,A268,'2012Figures'!B:B,"BrokerToCy",'2012Figures'!G:G,"P1")</f>
        <v>0</v>
      </c>
      <c r="G268" s="15">
        <f>SUMIFS('2012Figures'!J:J,'2012Figures'!C:C,A268,'2012Figures'!B:B,"CyToBroker",'2012Figures'!G:G,"E1")</f>
        <v>394510</v>
      </c>
      <c r="H268" s="15">
        <f>SUMIFS('2012Figures'!J:J,'2012Figures'!C:C,A268,'2012Figures'!B:B,"CyToBroker",'2012Figures'!G:G,"P1")</f>
        <v>0</v>
      </c>
      <c r="I268" s="13"/>
      <c r="J268" s="14"/>
    </row>
    <row r="269" spans="1:10" x14ac:dyDescent="0.25">
      <c r="A269">
        <v>204</v>
      </c>
      <c r="B269" t="s">
        <v>69</v>
      </c>
      <c r="C269" s="1">
        <v>5</v>
      </c>
      <c r="D269" s="11">
        <f>SUMIFS('2012Figures'!J:J,'2012Figures'!C:C,A269,'2012Figures'!H:H,B269,'2012Figures'!I:I,C269)</f>
        <v>0</v>
      </c>
      <c r="E269" s="12">
        <f>SUMIFS('2012Figures'!J:J,'2012Figures'!C:C,A269,'2012Figures'!H:H,B269,'2012Figures'!I:I,C269,'2012Figures'!B:B,"BrokerToCy",'2012Figures'!G:G,"E1")</f>
        <v>0</v>
      </c>
      <c r="F269" s="12">
        <f>SUMIFS('2012Figures'!J:J,'2012Figures'!C:C,A269,'2012Figures'!H:H,B269,'2012Figures'!I:I,C269,'2012Figures'!B:B,"BrokerToCy",'2012Figures'!G:G,"P1")</f>
        <v>0</v>
      </c>
      <c r="G269" s="12">
        <f>SUMIFS('2012Figures'!J:J,'2012Figures'!C:C,A269,'2012Figures'!H:H,B269,'2012Figures'!I:I,C269,'2012Figures'!B:B,"CyToBroker",'2012Figures'!G:G,"E1")</f>
        <v>0</v>
      </c>
      <c r="H269" s="12">
        <f>SUMIFS('2012Figures'!J:J,'2012Figures'!C:C,A269,'2012Figures'!H:H,B269,'2012Figures'!I:I,C269,'2012Figures'!B:B,"CyToBroker",'2012Figures'!G:G,"P1")</f>
        <v>0</v>
      </c>
      <c r="J269" s="1">
        <v>201501</v>
      </c>
    </row>
    <row r="270" spans="1:10" x14ac:dyDescent="0.25">
      <c r="A270">
        <v>204</v>
      </c>
      <c r="B270" t="s">
        <v>69</v>
      </c>
      <c r="C270" s="1">
        <v>4</v>
      </c>
      <c r="D270" s="11">
        <f>SUMIFS('2012Figures'!J:J,'2012Figures'!C:C,A270,'2012Figures'!H:H,B270,'2012Figures'!I:I,C270)</f>
        <v>6890</v>
      </c>
      <c r="E270" s="11">
        <f>SUMIFS('2012Figures'!J:J,'2012Figures'!C:C,A270,'2012Figures'!H:H,B270,'2012Figures'!I:I,C270,'2012Figures'!B:B,"BrokerToCy",'2012Figures'!G:G,"E1")</f>
        <v>0</v>
      </c>
      <c r="F270" s="11">
        <f>SUMIFS('2012Figures'!J:J,'2012Figures'!C:C,A270,'2012Figures'!H:H,B270,'2012Figures'!I:I,C270,'2012Figures'!B:B,"BrokerToCy",'2012Figures'!G:G,"P1")</f>
        <v>0</v>
      </c>
      <c r="G270" s="11">
        <f>SUMIFS('2012Figures'!J:J,'2012Figures'!C:C,A270,'2012Figures'!H:H,B270,'2012Figures'!I:I,C270,'2012Figures'!B:B,"CyToBroker",'2012Figures'!G:G,"E1")</f>
        <v>6890</v>
      </c>
      <c r="H270" s="11">
        <f>SUMIFS('2012Figures'!J:J,'2012Figures'!C:C,A270,'2012Figures'!H:H,B270,'2012Figures'!I:I,C270,'2012Figures'!B:B,"CyToBroker",'2012Figures'!G:G,"P1")</f>
        <v>0</v>
      </c>
      <c r="I270" s="7"/>
      <c r="J270" s="10">
        <v>201301</v>
      </c>
    </row>
    <row r="271" spans="1:10" x14ac:dyDescent="0.25">
      <c r="A271">
        <v>204</v>
      </c>
      <c r="B271" t="s">
        <v>69</v>
      </c>
      <c r="C271" s="1">
        <v>3</v>
      </c>
      <c r="D271" s="11">
        <f>SUMIFS('2012Figures'!J:J,'2012Figures'!C:C,A271,'2012Figures'!H:H,B271,'2012Figures'!I:I,C271)</f>
        <v>0</v>
      </c>
      <c r="E271" s="12">
        <f>SUMIFS('2012Figures'!J:J,'2012Figures'!C:C,A271,'2012Figures'!H:H,B271,'2012Figures'!I:I,C271,'2012Figures'!B:B,"BrokerToCy",'2012Figures'!G:G,"E1")</f>
        <v>0</v>
      </c>
      <c r="F271" s="12">
        <f>SUMIFS('2012Figures'!J:J,'2012Figures'!C:C,A271,'2012Figures'!H:H,B271,'2012Figures'!I:I,C271,'2012Figures'!B:B,"BrokerToCy",'2012Figures'!G:G,"P1")</f>
        <v>0</v>
      </c>
      <c r="G271" s="12">
        <f>SUMIFS('2012Figures'!J:J,'2012Figures'!C:C,A271,'2012Figures'!H:H,B271,'2012Figures'!I:I,C271,'2012Figures'!B:B,"CyToBroker",'2012Figures'!G:G,"E1")</f>
        <v>0</v>
      </c>
      <c r="H271" s="12">
        <f>SUMIFS('2012Figures'!J:J,'2012Figures'!C:C,A271,'2012Figures'!H:H,B271,'2012Figures'!I:I,C271,'2012Figures'!B:B,"CyToBroker",'2012Figures'!G:G,"P1")</f>
        <v>0</v>
      </c>
      <c r="J271" s="1">
        <v>201201</v>
      </c>
    </row>
    <row r="272" spans="1:10" x14ac:dyDescent="0.25">
      <c r="A272">
        <v>204</v>
      </c>
      <c r="B272" t="s">
        <v>69</v>
      </c>
      <c r="C272" s="1">
        <v>2</v>
      </c>
      <c r="D272" s="11">
        <f>SUMIFS('2012Figures'!J:J,'2012Figures'!C:C,A272,'2012Figures'!H:H,B272,'2012Figures'!I:I,C272)</f>
        <v>0</v>
      </c>
      <c r="E272" s="12">
        <f>SUMIFS('2012Figures'!J:J,'2012Figures'!C:C,A272,'2012Figures'!H:H,B272,'2012Figures'!I:I,C272,'2012Figures'!B:B,"BrokerToCy",'2012Figures'!G:G,"E1")</f>
        <v>0</v>
      </c>
      <c r="F272" s="12">
        <f>SUMIFS('2012Figures'!J:J,'2012Figures'!C:C,A272,'2012Figures'!H:H,B272,'2012Figures'!I:I,C272,'2012Figures'!B:B,"BrokerToCy",'2012Figures'!G:G,"P1")</f>
        <v>0</v>
      </c>
      <c r="G272" s="12">
        <f>SUMIFS('2012Figures'!J:J,'2012Figures'!C:C,A272,'2012Figures'!H:H,B272,'2012Figures'!I:I,C272,'2012Figures'!B:B,"CyToBroker",'2012Figures'!G:G,"E1")</f>
        <v>0</v>
      </c>
      <c r="H272" s="12">
        <f>SUMIFS('2012Figures'!J:J,'2012Figures'!C:C,A272,'2012Figures'!H:H,B272,'2012Figures'!I:I,C272,'2012Figures'!B:B,"CyToBroker",'2012Figures'!G:G,"P1")</f>
        <v>0</v>
      </c>
      <c r="J272" s="1">
        <v>201101</v>
      </c>
    </row>
    <row r="273" spans="1:10" x14ac:dyDescent="0.25">
      <c r="A273">
        <v>204</v>
      </c>
      <c r="B273" t="s">
        <v>69</v>
      </c>
      <c r="C273" s="1">
        <v>1</v>
      </c>
      <c r="D273" s="11">
        <f>SUMIFS('2012Figures'!J:J,'2012Figures'!C:C,A273,'2012Figures'!H:H,B273,'2012Figures'!I:I,C273)</f>
        <v>387398</v>
      </c>
      <c r="E273" s="12">
        <f>SUMIFS('2012Figures'!J:J,'2012Figures'!C:C,A273,'2012Figures'!H:H,B273,'2012Figures'!I:I,C273,'2012Figures'!B:B,"BrokerToCy",'2012Figures'!G:G,"E1")</f>
        <v>0</v>
      </c>
      <c r="F273" s="12">
        <f>SUMIFS('2012Figures'!J:J,'2012Figures'!C:C,A273,'2012Figures'!H:H,B273,'2012Figures'!I:I,C273,'2012Figures'!B:B,"BrokerToCy",'2012Figures'!G:G,"P1")</f>
        <v>0</v>
      </c>
      <c r="G273" s="12">
        <f>SUMIFS('2012Figures'!J:J,'2012Figures'!C:C,A273,'2012Figures'!H:H,B273,'2012Figures'!I:I,C273,'2012Figures'!B:B,"CyToBroker",'2012Figures'!G:G,"E1")</f>
        <v>387398</v>
      </c>
      <c r="H273" s="12">
        <f>SUMIFS('2012Figures'!J:J,'2012Figures'!C:C,A273,'2012Figures'!H:H,B273,'2012Figures'!I:I,C273,'2012Figures'!B:B,"CyToBroker",'2012Figures'!G:G,"P1")</f>
        <v>0</v>
      </c>
      <c r="J273" s="1">
        <v>200901</v>
      </c>
    </row>
    <row r="274" spans="1:10" x14ac:dyDescent="0.25">
      <c r="A274">
        <v>204</v>
      </c>
      <c r="B274" t="s">
        <v>69</v>
      </c>
      <c r="D274" s="11">
        <f>SUMIFS('2012Figures'!J:J,'2012Figures'!C:C,A274,'2012Figures'!I:I,"")</f>
        <v>222</v>
      </c>
      <c r="E274" s="12">
        <f>SUMIFS('2012Figures'!J:J,'2012Figures'!C:C,A274,'2012Figures'!I:I,"",'2012Figures'!B:B,"BrokerToCy",'2012Figures'!G:G,"E1")</f>
        <v>0</v>
      </c>
      <c r="F274" s="12">
        <f>SUMIFS('2012Figures'!J:J,'2012Figures'!C:C,A274,'2012Figures'!I:I,"",'2012Figures'!B:B,"BrokerToCy",'2012Figures'!G:G,"P1")</f>
        <v>0</v>
      </c>
      <c r="G274" s="12">
        <f>SUMIFS('2012Figures'!J:J,'2012Figures'!C:C,A274,'2012Figures'!I:I,"",'2012Figures'!B:B,"CyToBroker",'2012Figures'!G:G,"E1")</f>
        <v>222</v>
      </c>
      <c r="H274" s="12">
        <f>SUMIFS('2012Figures'!J:J,'2012Figures'!C:C,A274,'2012Figures'!I:I,"",'2012Figures'!B:B,"CyToBroker",'2012Figures'!G:G,"P1")</f>
        <v>0</v>
      </c>
      <c r="J274" s="1" t="s">
        <v>131</v>
      </c>
    </row>
    <row r="275" spans="1:10" x14ac:dyDescent="0.25">
      <c r="A275" s="37"/>
      <c r="B275" s="37" t="s">
        <v>92</v>
      </c>
      <c r="C275" s="38"/>
      <c r="D275" s="39">
        <f>SUM(E275:H275)</f>
        <v>394510</v>
      </c>
      <c r="E275" s="39">
        <f>SUM(E269:E274)</f>
        <v>0</v>
      </c>
      <c r="F275" s="39">
        <f>SUM(F269:F274)</f>
        <v>0</v>
      </c>
      <c r="G275" s="39">
        <f>SUM(G269:G274)</f>
        <v>394510</v>
      </c>
      <c r="H275" s="39">
        <f>SUM(H269:H274)</f>
        <v>0</v>
      </c>
      <c r="I275" s="37"/>
      <c r="J275" s="38"/>
    </row>
    <row r="276" spans="1:10" x14ac:dyDescent="0.25">
      <c r="A276" s="13">
        <v>205</v>
      </c>
      <c r="B276" s="13" t="s">
        <v>27</v>
      </c>
      <c r="C276" s="14" t="s">
        <v>88</v>
      </c>
      <c r="D276" s="15">
        <f>SUMIFS('2012Figures'!J:J,'2012Figures'!C:C,A276)</f>
        <v>951418</v>
      </c>
      <c r="E276" s="15">
        <f>SUMIFS('2012Figures'!J:J,'2012Figures'!C:C,A276,'2012Figures'!B:B,"BrokerToCy",'2012Figures'!G:G,"E1")</f>
        <v>0</v>
      </c>
      <c r="F276" s="15">
        <f>SUMIFS('2012Figures'!J:J,'2012Figures'!C:C,A276,'2012Figures'!B:B,"BrokerToCy",'2012Figures'!G:G,"P1")</f>
        <v>0</v>
      </c>
      <c r="G276" s="15">
        <f>SUMIFS('2012Figures'!J:J,'2012Figures'!C:C,A276,'2012Figures'!B:B,"CyToBroker",'2012Figures'!G:G,"E1")</f>
        <v>941948</v>
      </c>
      <c r="H276" s="15">
        <f>SUMIFS('2012Figures'!J:J,'2012Figures'!C:C,A276,'2012Figures'!B:B,"CyToBroker",'2012Figures'!G:G,"P1")</f>
        <v>9470</v>
      </c>
      <c r="I276" s="13"/>
      <c r="J276" s="14"/>
    </row>
    <row r="277" spans="1:10" x14ac:dyDescent="0.25">
      <c r="A277">
        <v>205</v>
      </c>
      <c r="B277" t="s">
        <v>27</v>
      </c>
      <c r="C277" s="1">
        <v>5</v>
      </c>
      <c r="D277" s="11">
        <f>SUMIFS('2012Figures'!J:J,'2012Figures'!C:C,A277,'2012Figures'!H:H,B277,'2012Figures'!I:I,C277)</f>
        <v>0</v>
      </c>
      <c r="E277" s="12">
        <f>SUMIFS('2012Figures'!J:J,'2012Figures'!C:C,A277,'2012Figures'!H:H,B277,'2012Figures'!I:I,C277,'2012Figures'!B:B,"BrokerToCy",'2012Figures'!G:G,"E1")</f>
        <v>0</v>
      </c>
      <c r="F277" s="12">
        <f>SUMIFS('2012Figures'!J:J,'2012Figures'!C:C,A277,'2012Figures'!H:H,B277,'2012Figures'!I:I,C277,'2012Figures'!B:B,"BrokerToCy",'2012Figures'!G:G,"P1")</f>
        <v>0</v>
      </c>
      <c r="G277" s="12">
        <f>SUMIFS('2012Figures'!J:J,'2012Figures'!C:C,A277,'2012Figures'!H:H,B277,'2012Figures'!I:I,C277,'2012Figures'!B:B,"CyToBroker",'2012Figures'!G:G,"E1")</f>
        <v>0</v>
      </c>
      <c r="H277" s="12">
        <f>SUMIFS('2012Figures'!J:J,'2012Figures'!C:C,A277,'2012Figures'!H:H,B277,'2012Figures'!I:I,C277,'2012Figures'!B:B,"CyToBroker",'2012Figures'!G:G,"P1")</f>
        <v>0</v>
      </c>
      <c r="J277" s="1">
        <v>201501</v>
      </c>
    </row>
    <row r="278" spans="1:10" x14ac:dyDescent="0.25">
      <c r="A278">
        <v>205</v>
      </c>
      <c r="B278" t="s">
        <v>27</v>
      </c>
      <c r="C278" s="1">
        <v>4</v>
      </c>
      <c r="D278" s="11">
        <f>SUMIFS('2012Figures'!J:J,'2012Figures'!C:C,A278,'2012Figures'!H:H,B278,'2012Figures'!I:I,C278)</f>
        <v>8954</v>
      </c>
      <c r="E278" s="11">
        <f>SUMIFS('2012Figures'!J:J,'2012Figures'!C:C,A278,'2012Figures'!H:H,B278,'2012Figures'!I:I,C278,'2012Figures'!B:B,"BrokerToCy",'2012Figures'!G:G,"E1")</f>
        <v>0</v>
      </c>
      <c r="F278" s="11">
        <f>SUMIFS('2012Figures'!J:J,'2012Figures'!C:C,A278,'2012Figures'!H:H,B278,'2012Figures'!I:I,C278,'2012Figures'!B:B,"BrokerToCy",'2012Figures'!G:G,"P1")</f>
        <v>0</v>
      </c>
      <c r="G278" s="11">
        <f>SUMIFS('2012Figures'!J:J,'2012Figures'!C:C,A278,'2012Figures'!H:H,B278,'2012Figures'!I:I,C278,'2012Figures'!B:B,"CyToBroker",'2012Figures'!G:G,"E1")</f>
        <v>8954</v>
      </c>
      <c r="H278" s="11">
        <f>SUMIFS('2012Figures'!J:J,'2012Figures'!C:C,A278,'2012Figures'!H:H,B278,'2012Figures'!I:I,C278,'2012Figures'!B:B,"CyToBroker",'2012Figures'!G:G,"P1")</f>
        <v>0</v>
      </c>
      <c r="I278" s="7"/>
      <c r="J278" s="10">
        <v>201301</v>
      </c>
    </row>
    <row r="279" spans="1:10" x14ac:dyDescent="0.25">
      <c r="A279">
        <v>205</v>
      </c>
      <c r="B279" t="s">
        <v>27</v>
      </c>
      <c r="C279" s="1">
        <v>3</v>
      </c>
      <c r="D279" s="11">
        <f>SUMIFS('2012Figures'!J:J,'2012Figures'!C:C,A279,'2012Figures'!H:H,B279,'2012Figures'!I:I,C279)</f>
        <v>0</v>
      </c>
      <c r="E279" s="12">
        <f>SUMIFS('2012Figures'!J:J,'2012Figures'!C:C,A279,'2012Figures'!H:H,B279,'2012Figures'!I:I,C279,'2012Figures'!B:B,"BrokerToCy",'2012Figures'!G:G,"E1")</f>
        <v>0</v>
      </c>
      <c r="F279" s="12">
        <f>SUMIFS('2012Figures'!J:J,'2012Figures'!C:C,A279,'2012Figures'!H:H,B279,'2012Figures'!I:I,C279,'2012Figures'!B:B,"BrokerToCy",'2012Figures'!G:G,"P1")</f>
        <v>0</v>
      </c>
      <c r="G279" s="12">
        <f>SUMIFS('2012Figures'!J:J,'2012Figures'!C:C,A279,'2012Figures'!H:H,B279,'2012Figures'!I:I,C279,'2012Figures'!B:B,"CyToBroker",'2012Figures'!G:G,"E1")</f>
        <v>0</v>
      </c>
      <c r="H279" s="12">
        <f>SUMIFS('2012Figures'!J:J,'2012Figures'!C:C,A279,'2012Figures'!H:H,B279,'2012Figures'!I:I,C279,'2012Figures'!B:B,"CyToBroker",'2012Figures'!G:G,"P1")</f>
        <v>0</v>
      </c>
      <c r="J279" s="1">
        <v>201201</v>
      </c>
    </row>
    <row r="280" spans="1:10" x14ac:dyDescent="0.25">
      <c r="A280">
        <v>205</v>
      </c>
      <c r="B280" t="s">
        <v>27</v>
      </c>
      <c r="C280" s="1">
        <v>2</v>
      </c>
      <c r="D280" s="11">
        <f>SUMIFS('2012Figures'!J:J,'2012Figures'!C:C,A280,'2012Figures'!H:H,B280,'2012Figures'!I:I,C280)</f>
        <v>0</v>
      </c>
      <c r="E280" s="12">
        <f>SUMIFS('2012Figures'!J:J,'2012Figures'!C:C,A280,'2012Figures'!H:H,B280,'2012Figures'!I:I,C280,'2012Figures'!B:B,"BrokerToCy",'2012Figures'!G:G,"E1")</f>
        <v>0</v>
      </c>
      <c r="F280" s="12">
        <f>SUMIFS('2012Figures'!J:J,'2012Figures'!C:C,A280,'2012Figures'!H:H,B280,'2012Figures'!I:I,C280,'2012Figures'!B:B,"BrokerToCy",'2012Figures'!G:G,"P1")</f>
        <v>0</v>
      </c>
      <c r="G280" s="12">
        <f>SUMIFS('2012Figures'!J:J,'2012Figures'!C:C,A280,'2012Figures'!H:H,B280,'2012Figures'!I:I,C280,'2012Figures'!B:B,"CyToBroker",'2012Figures'!G:G,"E1")</f>
        <v>0</v>
      </c>
      <c r="H280" s="12">
        <f>SUMIFS('2012Figures'!J:J,'2012Figures'!C:C,A280,'2012Figures'!H:H,B280,'2012Figures'!I:I,C280,'2012Figures'!B:B,"CyToBroker",'2012Figures'!G:G,"P1")</f>
        <v>0</v>
      </c>
      <c r="J280" s="1">
        <v>201101</v>
      </c>
    </row>
    <row r="281" spans="1:10" x14ac:dyDescent="0.25">
      <c r="A281">
        <v>205</v>
      </c>
      <c r="B281" t="s">
        <v>27</v>
      </c>
      <c r="C281" s="1">
        <v>1</v>
      </c>
      <c r="D281" s="11">
        <f>SUMIFS('2012Figures'!J:J,'2012Figures'!C:C,A281,'2012Figures'!H:H,B281,'2012Figures'!I:I,C281)</f>
        <v>932193</v>
      </c>
      <c r="E281" s="12">
        <f>SUMIFS('2012Figures'!J:J,'2012Figures'!C:C,A281,'2012Figures'!H:H,B281,'2012Figures'!I:I,C281,'2012Figures'!B:B,"BrokerToCy",'2012Figures'!G:G,"E1")</f>
        <v>0</v>
      </c>
      <c r="F281" s="12">
        <f>SUMIFS('2012Figures'!J:J,'2012Figures'!C:C,A281,'2012Figures'!H:H,B281,'2012Figures'!I:I,C281,'2012Figures'!B:B,"BrokerToCy",'2012Figures'!G:G,"P1")</f>
        <v>0</v>
      </c>
      <c r="G281" s="12">
        <f>SUMIFS('2012Figures'!J:J,'2012Figures'!C:C,A281,'2012Figures'!H:H,B281,'2012Figures'!I:I,C281,'2012Figures'!B:B,"CyToBroker",'2012Figures'!G:G,"E1")</f>
        <v>932193</v>
      </c>
      <c r="H281" s="12">
        <f>SUMIFS('2012Figures'!J:J,'2012Figures'!C:C,A281,'2012Figures'!H:H,B281,'2012Figures'!I:I,C281,'2012Figures'!B:B,"CyToBroker",'2012Figures'!G:G,"P1")</f>
        <v>0</v>
      </c>
      <c r="J281" s="1">
        <v>200901</v>
      </c>
    </row>
    <row r="282" spans="1:10" x14ac:dyDescent="0.25">
      <c r="A282">
        <v>205</v>
      </c>
      <c r="B282" t="s">
        <v>27</v>
      </c>
      <c r="D282" s="11">
        <f>SUMIFS('2012Figures'!J:J,'2012Figures'!C:C,A282,'2012Figures'!I:I,"")</f>
        <v>10271</v>
      </c>
      <c r="E282" s="12">
        <f>SUMIFS('2012Figures'!J:J,'2012Figures'!C:C,A282,'2012Figures'!I:I,"",'2012Figures'!B:B,"BrokerToCy",'2012Figures'!G:G,"E1")</f>
        <v>0</v>
      </c>
      <c r="F282" s="12">
        <f>SUMIFS('2012Figures'!J:J,'2012Figures'!C:C,A282,'2012Figures'!I:I,"",'2012Figures'!B:B,"BrokerToCy",'2012Figures'!G:G,"P1")</f>
        <v>0</v>
      </c>
      <c r="G282" s="12">
        <f>SUMIFS('2012Figures'!J:J,'2012Figures'!C:C,A282,'2012Figures'!I:I,"",'2012Figures'!B:B,"CyToBroker",'2012Figures'!G:G,"E1")</f>
        <v>801</v>
      </c>
      <c r="H282" s="12">
        <f>SUMIFS('2012Figures'!J:J,'2012Figures'!C:C,A282,'2012Figures'!I:I,"",'2012Figures'!B:B,"CyToBroker",'2012Figures'!G:G,"P1")</f>
        <v>9470</v>
      </c>
      <c r="J282" s="1" t="s">
        <v>131</v>
      </c>
    </row>
    <row r="283" spans="1:10" x14ac:dyDescent="0.25">
      <c r="A283" s="37"/>
      <c r="B283" s="37" t="s">
        <v>92</v>
      </c>
      <c r="C283" s="38"/>
      <c r="D283" s="39">
        <f>SUM(E283:H283)</f>
        <v>951418</v>
      </c>
      <c r="E283" s="39">
        <f>SUM(E277:E282)</f>
        <v>0</v>
      </c>
      <c r="F283" s="39">
        <f>SUM(F277:F282)</f>
        <v>0</v>
      </c>
      <c r="G283" s="39">
        <f>SUM(G277:G282)</f>
        <v>941948</v>
      </c>
      <c r="H283" s="39">
        <f>SUM(H277:H282)</f>
        <v>9470</v>
      </c>
      <c r="I283" s="37"/>
      <c r="J283" s="38"/>
    </row>
    <row r="284" spans="1:10" x14ac:dyDescent="0.25">
      <c r="A284" s="13">
        <v>206</v>
      </c>
      <c r="B284" s="13" t="s">
        <v>29</v>
      </c>
      <c r="C284" s="14" t="s">
        <v>88</v>
      </c>
      <c r="D284" s="15">
        <f>SUMIFS('2012Figures'!J:J,'2012Figures'!C:C,A284)</f>
        <v>566943</v>
      </c>
      <c r="E284" s="15">
        <f>SUMIFS('2012Figures'!J:J,'2012Figures'!C:C,A284,'2012Figures'!B:B,"BrokerToCy",'2012Figures'!G:G,"E1")</f>
        <v>0</v>
      </c>
      <c r="F284" s="15">
        <f>SUMIFS('2012Figures'!J:J,'2012Figures'!C:C,A284,'2012Figures'!B:B,"BrokerToCy",'2012Figures'!G:G,"P1")</f>
        <v>0</v>
      </c>
      <c r="G284" s="15">
        <f>SUMIFS('2012Figures'!J:J,'2012Figures'!C:C,A284,'2012Figures'!B:B,"CyToBroker",'2012Figures'!G:G,"E1")</f>
        <v>566943</v>
      </c>
      <c r="H284" s="15">
        <f>SUMIFS('2012Figures'!J:J,'2012Figures'!C:C,A284,'2012Figures'!B:B,"CyToBroker",'2012Figures'!G:G,"P1")</f>
        <v>0</v>
      </c>
      <c r="I284" s="13"/>
      <c r="J284" s="14"/>
    </row>
    <row r="285" spans="1:10" x14ac:dyDescent="0.25">
      <c r="A285">
        <v>206</v>
      </c>
      <c r="B285" t="s">
        <v>29</v>
      </c>
      <c r="C285" s="1">
        <v>5</v>
      </c>
      <c r="D285" s="11">
        <f>SUMIFS('2012Figures'!J:J,'2012Figures'!C:C,A285,'2012Figures'!H:H,B285,'2012Figures'!I:I,C285)</f>
        <v>0</v>
      </c>
      <c r="E285" s="12">
        <f>SUMIFS('2012Figures'!J:J,'2012Figures'!C:C,A285,'2012Figures'!H:H,B285,'2012Figures'!I:I,C285,'2012Figures'!B:B,"BrokerToCy",'2012Figures'!G:G,"E1")</f>
        <v>0</v>
      </c>
      <c r="F285" s="12">
        <f>SUMIFS('2012Figures'!J:J,'2012Figures'!C:C,A285,'2012Figures'!H:H,B285,'2012Figures'!I:I,C285,'2012Figures'!B:B,"BrokerToCy",'2012Figures'!G:G,"P1")</f>
        <v>0</v>
      </c>
      <c r="G285" s="12">
        <f>SUMIFS('2012Figures'!J:J,'2012Figures'!C:C,A285,'2012Figures'!H:H,B285,'2012Figures'!I:I,C285,'2012Figures'!B:B,"CyToBroker",'2012Figures'!G:G,"E1")</f>
        <v>0</v>
      </c>
      <c r="H285" s="12">
        <f>SUMIFS('2012Figures'!J:J,'2012Figures'!C:C,A285,'2012Figures'!H:H,B285,'2012Figures'!I:I,C285,'2012Figures'!B:B,"CyToBroker",'2012Figures'!G:G,"P1")</f>
        <v>0</v>
      </c>
      <c r="J285" s="1">
        <v>201501</v>
      </c>
    </row>
    <row r="286" spans="1:10" x14ac:dyDescent="0.25">
      <c r="A286">
        <v>206</v>
      </c>
      <c r="B286" t="s">
        <v>29</v>
      </c>
      <c r="C286" s="1">
        <v>4</v>
      </c>
      <c r="D286" s="11">
        <f>SUMIFS('2012Figures'!J:J,'2012Figures'!C:C,A286,'2012Figures'!H:H,B286,'2012Figures'!I:I,C286)</f>
        <v>895</v>
      </c>
      <c r="E286" s="11">
        <f>SUMIFS('2012Figures'!J:J,'2012Figures'!C:C,A286,'2012Figures'!H:H,B286,'2012Figures'!I:I,C286,'2012Figures'!B:B,"BrokerToCy",'2012Figures'!G:G,"E1")</f>
        <v>0</v>
      </c>
      <c r="F286" s="11">
        <f>SUMIFS('2012Figures'!J:J,'2012Figures'!C:C,A286,'2012Figures'!H:H,B286,'2012Figures'!I:I,C286,'2012Figures'!B:B,"BrokerToCy",'2012Figures'!G:G,"P1")</f>
        <v>0</v>
      </c>
      <c r="G286" s="11">
        <f>SUMIFS('2012Figures'!J:J,'2012Figures'!C:C,A286,'2012Figures'!H:H,B286,'2012Figures'!I:I,C286,'2012Figures'!B:B,"CyToBroker",'2012Figures'!G:G,"E1")</f>
        <v>895</v>
      </c>
      <c r="H286" s="11">
        <f>SUMIFS('2012Figures'!J:J,'2012Figures'!C:C,A286,'2012Figures'!H:H,B286,'2012Figures'!I:I,C286,'2012Figures'!B:B,"CyToBroker",'2012Figures'!G:G,"P1")</f>
        <v>0</v>
      </c>
      <c r="I286" s="7"/>
      <c r="J286" s="10">
        <v>201301</v>
      </c>
    </row>
    <row r="287" spans="1:10" x14ac:dyDescent="0.25">
      <c r="A287">
        <v>206</v>
      </c>
      <c r="B287" t="s">
        <v>29</v>
      </c>
      <c r="C287" s="1">
        <v>3</v>
      </c>
      <c r="D287" s="11">
        <f>SUMIFS('2012Figures'!J:J,'2012Figures'!C:C,A287,'2012Figures'!H:H,B287,'2012Figures'!I:I,C287)</f>
        <v>0</v>
      </c>
      <c r="E287" s="12">
        <f>SUMIFS('2012Figures'!J:J,'2012Figures'!C:C,A287,'2012Figures'!H:H,B287,'2012Figures'!I:I,C287,'2012Figures'!B:B,"BrokerToCy",'2012Figures'!G:G,"E1")</f>
        <v>0</v>
      </c>
      <c r="F287" s="12">
        <f>SUMIFS('2012Figures'!J:J,'2012Figures'!C:C,A287,'2012Figures'!H:H,B287,'2012Figures'!I:I,C287,'2012Figures'!B:B,"BrokerToCy",'2012Figures'!G:G,"P1")</f>
        <v>0</v>
      </c>
      <c r="G287" s="12">
        <f>SUMIFS('2012Figures'!J:J,'2012Figures'!C:C,A287,'2012Figures'!H:H,B287,'2012Figures'!I:I,C287,'2012Figures'!B:B,"CyToBroker",'2012Figures'!G:G,"E1")</f>
        <v>0</v>
      </c>
      <c r="H287" s="12">
        <f>SUMIFS('2012Figures'!J:J,'2012Figures'!C:C,A287,'2012Figures'!H:H,B287,'2012Figures'!I:I,C287,'2012Figures'!B:B,"CyToBroker",'2012Figures'!G:G,"P1")</f>
        <v>0</v>
      </c>
      <c r="J287" s="1">
        <v>201201</v>
      </c>
    </row>
    <row r="288" spans="1:10" x14ac:dyDescent="0.25">
      <c r="A288">
        <v>206</v>
      </c>
      <c r="B288" t="s">
        <v>29</v>
      </c>
      <c r="C288" s="1">
        <v>2</v>
      </c>
      <c r="D288" s="11">
        <f>SUMIFS('2012Figures'!J:J,'2012Figures'!C:C,A288,'2012Figures'!H:H,B288,'2012Figures'!I:I,C288)</f>
        <v>0</v>
      </c>
      <c r="E288" s="12">
        <f>SUMIFS('2012Figures'!J:J,'2012Figures'!C:C,A288,'2012Figures'!H:H,B288,'2012Figures'!I:I,C288,'2012Figures'!B:B,"BrokerToCy",'2012Figures'!G:G,"E1")</f>
        <v>0</v>
      </c>
      <c r="F288" s="12">
        <f>SUMIFS('2012Figures'!J:J,'2012Figures'!C:C,A288,'2012Figures'!H:H,B288,'2012Figures'!I:I,C288,'2012Figures'!B:B,"BrokerToCy",'2012Figures'!G:G,"P1")</f>
        <v>0</v>
      </c>
      <c r="G288" s="12">
        <f>SUMIFS('2012Figures'!J:J,'2012Figures'!C:C,A288,'2012Figures'!H:H,B288,'2012Figures'!I:I,C288,'2012Figures'!B:B,"CyToBroker",'2012Figures'!G:G,"E1")</f>
        <v>0</v>
      </c>
      <c r="H288" s="12">
        <f>SUMIFS('2012Figures'!J:J,'2012Figures'!C:C,A288,'2012Figures'!H:H,B288,'2012Figures'!I:I,C288,'2012Figures'!B:B,"CyToBroker",'2012Figures'!G:G,"P1")</f>
        <v>0</v>
      </c>
      <c r="J288" s="1">
        <v>201101</v>
      </c>
    </row>
    <row r="289" spans="1:10" x14ac:dyDescent="0.25">
      <c r="A289">
        <v>206</v>
      </c>
      <c r="B289" t="s">
        <v>29</v>
      </c>
      <c r="C289" s="1">
        <v>1</v>
      </c>
      <c r="D289" s="11">
        <f>SUMIFS('2012Figures'!J:J,'2012Figures'!C:C,A289,'2012Figures'!H:H,B289,'2012Figures'!I:I,C289)</f>
        <v>565452</v>
      </c>
      <c r="E289" s="12">
        <f>SUMIFS('2012Figures'!J:J,'2012Figures'!C:C,A289,'2012Figures'!H:H,B289,'2012Figures'!I:I,C289,'2012Figures'!B:B,"BrokerToCy",'2012Figures'!G:G,"E1")</f>
        <v>0</v>
      </c>
      <c r="F289" s="12">
        <f>SUMIFS('2012Figures'!J:J,'2012Figures'!C:C,A289,'2012Figures'!H:H,B289,'2012Figures'!I:I,C289,'2012Figures'!B:B,"BrokerToCy",'2012Figures'!G:G,"P1")</f>
        <v>0</v>
      </c>
      <c r="G289" s="12">
        <f>SUMIFS('2012Figures'!J:J,'2012Figures'!C:C,A289,'2012Figures'!H:H,B289,'2012Figures'!I:I,C289,'2012Figures'!B:B,"CyToBroker",'2012Figures'!G:G,"E1")</f>
        <v>565452</v>
      </c>
      <c r="H289" s="12">
        <f>SUMIFS('2012Figures'!J:J,'2012Figures'!C:C,A289,'2012Figures'!H:H,B289,'2012Figures'!I:I,C289,'2012Figures'!B:B,"CyToBroker",'2012Figures'!G:G,"P1")</f>
        <v>0</v>
      </c>
      <c r="J289" s="1">
        <v>200901</v>
      </c>
    </row>
    <row r="290" spans="1:10" x14ac:dyDescent="0.25">
      <c r="A290">
        <v>206</v>
      </c>
      <c r="B290" t="s">
        <v>29</v>
      </c>
      <c r="D290" s="11">
        <f>SUMIFS('2012Figures'!J:J,'2012Figures'!C:C,A290,'2012Figures'!I:I,"")</f>
        <v>596</v>
      </c>
      <c r="E290" s="12">
        <f>SUMIFS('2012Figures'!J:J,'2012Figures'!C:C,A290,'2012Figures'!I:I,"",'2012Figures'!B:B,"BrokerToCy",'2012Figures'!G:G,"E1")</f>
        <v>0</v>
      </c>
      <c r="F290" s="12">
        <f>SUMIFS('2012Figures'!J:J,'2012Figures'!C:C,A290,'2012Figures'!I:I,"",'2012Figures'!B:B,"BrokerToCy",'2012Figures'!G:G,"P1")</f>
        <v>0</v>
      </c>
      <c r="G290" s="12">
        <f>SUMIFS('2012Figures'!J:J,'2012Figures'!C:C,A290,'2012Figures'!I:I,"",'2012Figures'!B:B,"CyToBroker",'2012Figures'!G:G,"E1")</f>
        <v>596</v>
      </c>
      <c r="H290" s="12">
        <f>SUMIFS('2012Figures'!J:J,'2012Figures'!C:C,A290,'2012Figures'!I:I,"",'2012Figures'!B:B,"CyToBroker",'2012Figures'!G:G,"P1")</f>
        <v>0</v>
      </c>
      <c r="J290" s="1" t="s">
        <v>131</v>
      </c>
    </row>
    <row r="291" spans="1:10" x14ac:dyDescent="0.25">
      <c r="A291" s="37"/>
      <c r="B291" s="37" t="s">
        <v>92</v>
      </c>
      <c r="C291" s="38"/>
      <c r="D291" s="39">
        <f>SUM(E291:H291)</f>
        <v>566943</v>
      </c>
      <c r="E291" s="39">
        <f>SUM(E285:E290)</f>
        <v>0</v>
      </c>
      <c r="F291" s="39">
        <f>SUM(F285:F290)</f>
        <v>0</v>
      </c>
      <c r="G291" s="39">
        <f>SUM(G285:G290)</f>
        <v>566943</v>
      </c>
      <c r="H291" s="39">
        <f>SUM(H285:H290)</f>
        <v>0</v>
      </c>
      <c r="I291" s="37"/>
      <c r="J291" s="38"/>
    </row>
    <row r="292" spans="1:10" x14ac:dyDescent="0.25">
      <c r="A292" s="13">
        <v>207</v>
      </c>
      <c r="B292" s="13" t="s">
        <v>31</v>
      </c>
      <c r="C292" s="14" t="s">
        <v>88</v>
      </c>
      <c r="D292" s="15">
        <f>SUMIFS('2012Figures'!J:J,'2012Figures'!C:C,A292)</f>
        <v>189845</v>
      </c>
      <c r="E292" s="15">
        <f>SUMIFS('2012Figures'!J:J,'2012Figures'!C:C,A292,'2012Figures'!B:B,"BrokerToCy",'2012Figures'!G:G,"E1")</f>
        <v>0</v>
      </c>
      <c r="F292" s="15">
        <f>SUMIFS('2012Figures'!J:J,'2012Figures'!C:C,A292,'2012Figures'!B:B,"BrokerToCy",'2012Figures'!G:G,"P1")</f>
        <v>0</v>
      </c>
      <c r="G292" s="15">
        <f>SUMIFS('2012Figures'!J:J,'2012Figures'!C:C,A292,'2012Figures'!B:B,"CyToBroker",'2012Figures'!G:G,"E1")</f>
        <v>189843</v>
      </c>
      <c r="H292" s="15">
        <f>SUMIFS('2012Figures'!J:J,'2012Figures'!C:C,A292,'2012Figures'!B:B,"CyToBroker",'2012Figures'!G:G,"P1")</f>
        <v>2</v>
      </c>
      <c r="I292" s="13"/>
      <c r="J292" s="14"/>
    </row>
    <row r="293" spans="1:10" x14ac:dyDescent="0.25">
      <c r="A293">
        <v>207</v>
      </c>
      <c r="B293" t="s">
        <v>31</v>
      </c>
      <c r="C293" s="1">
        <v>4</v>
      </c>
      <c r="D293" s="11">
        <f>SUMIFS('2012Figures'!J:J,'2012Figures'!C:C,A293,'2012Figures'!H:H,B293,'2012Figures'!I:I,C293)</f>
        <v>49</v>
      </c>
      <c r="E293" s="12">
        <f>SUMIFS('2012Figures'!J:J,'2012Figures'!C:C,A293,'2012Figures'!H:H,B293,'2012Figures'!I:I,C293,'2012Figures'!B:B,"BrokerToCy",'2012Figures'!G:G,"E1")</f>
        <v>0</v>
      </c>
      <c r="F293" s="12">
        <f>SUMIFS('2012Figures'!J:J,'2012Figures'!C:C,A293,'2012Figures'!H:H,B293,'2012Figures'!I:I,C293,'2012Figures'!B:B,"BrokerToCy",'2012Figures'!G:G,"P1")</f>
        <v>0</v>
      </c>
      <c r="G293" s="12">
        <f>SUMIFS('2012Figures'!J:J,'2012Figures'!C:C,A293,'2012Figures'!H:H,B293,'2012Figures'!I:I,C293,'2012Figures'!B:B,"CyToBroker",'2012Figures'!G:G,"E1")</f>
        <v>49</v>
      </c>
      <c r="H293" s="12">
        <f>SUMIFS('2012Figures'!J:J,'2012Figures'!C:C,A293,'2012Figures'!H:H,B293,'2012Figures'!I:I,C293,'2012Figures'!B:B,"CyToBroker",'2012Figures'!G:G,"P1")</f>
        <v>0</v>
      </c>
      <c r="J293" s="1" t="s">
        <v>146</v>
      </c>
    </row>
    <row r="294" spans="1:10" x14ac:dyDescent="0.25">
      <c r="A294">
        <v>207</v>
      </c>
      <c r="B294" t="s">
        <v>31</v>
      </c>
      <c r="C294" s="1">
        <v>2</v>
      </c>
      <c r="D294" s="11">
        <f>SUMIFS('2012Figures'!J:J,'2012Figures'!C:C,A294,'2012Figures'!H:H,B294,'2012Figures'!I:I,C294)</f>
        <v>0</v>
      </c>
      <c r="E294" s="12">
        <f>SUMIFS('2012Figures'!J:J,'2012Figures'!C:C,A294,'2012Figures'!H:H,B294,'2012Figures'!I:I,C294,'2012Figures'!B:B,"BrokerToCy",'2012Figures'!G:G,"E1")</f>
        <v>0</v>
      </c>
      <c r="F294" s="12">
        <f>SUMIFS('2012Figures'!J:J,'2012Figures'!C:C,A294,'2012Figures'!H:H,B294,'2012Figures'!I:I,C294,'2012Figures'!B:B,"BrokerToCy",'2012Figures'!G:G,"P1")</f>
        <v>0</v>
      </c>
      <c r="G294" s="12">
        <f>SUMIFS('2012Figures'!J:J,'2012Figures'!C:C,A294,'2012Figures'!H:H,B294,'2012Figures'!I:I,C294,'2012Figures'!B:B,"CyToBroker",'2012Figures'!G:G,"E1")</f>
        <v>0</v>
      </c>
      <c r="H294" s="12">
        <f>SUMIFS('2012Figures'!J:J,'2012Figures'!C:C,A294,'2012Figures'!H:H,B294,'2012Figures'!I:I,C294,'2012Figures'!B:B,"CyToBroker",'2012Figures'!G:G,"P1")</f>
        <v>0</v>
      </c>
      <c r="J294" s="1">
        <v>201401</v>
      </c>
    </row>
    <row r="295" spans="1:10" x14ac:dyDescent="0.25">
      <c r="A295">
        <v>207</v>
      </c>
      <c r="B295" t="s">
        <v>31</v>
      </c>
      <c r="C295" s="1">
        <v>1</v>
      </c>
      <c r="D295" s="11">
        <f>SUMIFS('2012Figures'!J:J,'2012Figures'!C:C,A295,'2012Figures'!H:H,B295,'2012Figures'!I:I,C295)</f>
        <v>189413</v>
      </c>
      <c r="E295" s="11">
        <f>SUMIFS('2012Figures'!J:J,'2012Figures'!C:C,A295,'2012Figures'!H:H,B295,'2012Figures'!I:I,C295,'2012Figures'!B:B,"BrokerToCy",'2012Figures'!G:G,"E1")</f>
        <v>0</v>
      </c>
      <c r="F295" s="11">
        <f>SUMIFS('2012Figures'!J:J,'2012Figures'!C:C,A295,'2012Figures'!H:H,B295,'2012Figures'!I:I,C295,'2012Figures'!B:B,"BrokerToCy",'2012Figures'!G:G,"P1")</f>
        <v>0</v>
      </c>
      <c r="G295" s="11">
        <f>SUMIFS('2012Figures'!J:J,'2012Figures'!C:C,A295,'2012Figures'!H:H,B295,'2012Figures'!I:I,C295,'2012Figures'!B:B,"CyToBroker",'2012Figures'!G:G,"E1")</f>
        <v>189413</v>
      </c>
      <c r="H295" s="11">
        <f>SUMIFS('2012Figures'!J:J,'2012Figures'!C:C,A295,'2012Figures'!H:H,B295,'2012Figures'!I:I,C295,'2012Figures'!B:B,"CyToBroker",'2012Figures'!G:G,"P1")</f>
        <v>0</v>
      </c>
      <c r="I295" s="7"/>
      <c r="J295" s="10">
        <v>200901</v>
      </c>
    </row>
    <row r="296" spans="1:10" x14ac:dyDescent="0.25">
      <c r="A296">
        <v>207</v>
      </c>
      <c r="B296" t="s">
        <v>31</v>
      </c>
      <c r="D296" s="11">
        <f>SUMIFS('2012Figures'!J:J,'2012Figures'!C:C,A296,'2012Figures'!I:I,"")</f>
        <v>383</v>
      </c>
      <c r="E296" s="12">
        <f>SUMIFS('2012Figures'!J:J,'2012Figures'!C:C,A296,'2012Figures'!I:I,"",'2012Figures'!B:B,"BrokerToCy",'2012Figures'!G:G,"E1")</f>
        <v>0</v>
      </c>
      <c r="F296" s="12">
        <f>SUMIFS('2012Figures'!J:J,'2012Figures'!C:C,A296,'2012Figures'!I:I,"",'2012Figures'!B:B,"BrokerToCy",'2012Figures'!G:G,"P1")</f>
        <v>0</v>
      </c>
      <c r="G296" s="12">
        <f>SUMIFS('2012Figures'!J:J,'2012Figures'!C:C,A296,'2012Figures'!I:I,"",'2012Figures'!B:B,"CyToBroker",'2012Figures'!G:G,"E1")</f>
        <v>381</v>
      </c>
      <c r="H296" s="12">
        <f>SUMIFS('2012Figures'!J:J,'2012Figures'!C:C,A296,'2012Figures'!I:I,"",'2012Figures'!B:B,"CyToBroker",'2012Figures'!G:G,"P1")</f>
        <v>2</v>
      </c>
      <c r="J296" s="1" t="s">
        <v>131</v>
      </c>
    </row>
    <row r="297" spans="1:10" x14ac:dyDescent="0.25">
      <c r="A297" s="37"/>
      <c r="B297" s="37" t="s">
        <v>92</v>
      </c>
      <c r="C297" s="38"/>
      <c r="D297" s="39">
        <f>SUM(E297:H297)</f>
        <v>189845</v>
      </c>
      <c r="E297" s="39">
        <f>SUM(E293:E296)</f>
        <v>0</v>
      </c>
      <c r="F297" s="39">
        <f>SUM(F293:F296)</f>
        <v>0</v>
      </c>
      <c r="G297" s="39">
        <f>SUM(G293:G296)</f>
        <v>189843</v>
      </c>
      <c r="H297" s="39">
        <f>SUM(H293:H296)</f>
        <v>2</v>
      </c>
      <c r="I297" s="37"/>
      <c r="J297" s="38"/>
    </row>
    <row r="298" spans="1:10" x14ac:dyDescent="0.25">
      <c r="A298" s="13">
        <v>210</v>
      </c>
      <c r="B298" s="13" t="s">
        <v>71</v>
      </c>
      <c r="C298" s="14" t="s">
        <v>88</v>
      </c>
      <c r="D298" s="15">
        <f>SUMIFS('2012Figures'!J:J,'2012Figures'!C:C,A298)</f>
        <v>177786</v>
      </c>
      <c r="E298" s="15">
        <f>SUMIFS('2012Figures'!J:J,'2012Figures'!C:C,A298,'2012Figures'!B:B,"BrokerToCy",'2012Figures'!G:G,"E1")</f>
        <v>0</v>
      </c>
      <c r="F298" s="15">
        <f>SUMIFS('2012Figures'!J:J,'2012Figures'!C:C,A298,'2012Figures'!B:B,"BrokerToCy",'2012Figures'!G:G,"P1")</f>
        <v>0</v>
      </c>
      <c r="G298" s="15">
        <f>SUMIFS('2012Figures'!J:J,'2012Figures'!C:C,A298,'2012Figures'!B:B,"CyToBroker",'2012Figures'!G:G,"E1")</f>
        <v>177786</v>
      </c>
      <c r="H298" s="15">
        <f>SUMIFS('2012Figures'!J:J,'2012Figures'!C:C,A298,'2012Figures'!B:B,"CyToBroker",'2012Figures'!G:G,"P1")</f>
        <v>0</v>
      </c>
      <c r="I298" s="13"/>
      <c r="J298" s="14"/>
    </row>
    <row r="299" spans="1:10" x14ac:dyDescent="0.25">
      <c r="A299">
        <v>210</v>
      </c>
      <c r="B299" t="s">
        <v>71</v>
      </c>
      <c r="C299" s="1">
        <v>5</v>
      </c>
      <c r="D299" s="11">
        <f>SUMIFS('2012Figures'!J:J,'2012Figures'!C:C,A299,'2012Figures'!H:H,B299,'2012Figures'!I:I,C299)</f>
        <v>0</v>
      </c>
      <c r="E299" s="12">
        <f>SUMIFS('2012Figures'!J:J,'2012Figures'!C:C,A299,'2012Figures'!H:H,B299,'2012Figures'!I:I,C299,'2012Figures'!B:B,"BrokerToCy",'2012Figures'!G:G,"E1")</f>
        <v>0</v>
      </c>
      <c r="F299" s="12">
        <f>SUMIFS('2012Figures'!J:J,'2012Figures'!C:C,A299,'2012Figures'!H:H,B299,'2012Figures'!I:I,C299,'2012Figures'!B:B,"BrokerToCy",'2012Figures'!G:G,"P1")</f>
        <v>0</v>
      </c>
      <c r="G299" s="12">
        <f>SUMIFS('2012Figures'!J:J,'2012Figures'!C:C,A299,'2012Figures'!H:H,B299,'2012Figures'!I:I,C299,'2012Figures'!B:B,"CyToBroker",'2012Figures'!G:G,"E1")</f>
        <v>0</v>
      </c>
      <c r="H299" s="12">
        <f>SUMIFS('2012Figures'!J:J,'2012Figures'!C:C,A299,'2012Figures'!H:H,B299,'2012Figures'!I:I,C299,'2012Figures'!B:B,"CyToBroker",'2012Figures'!G:G,"P1")</f>
        <v>0</v>
      </c>
      <c r="J299" s="1">
        <v>201501</v>
      </c>
    </row>
    <row r="300" spans="1:10" x14ac:dyDescent="0.25">
      <c r="A300">
        <v>210</v>
      </c>
      <c r="B300" t="s">
        <v>71</v>
      </c>
      <c r="C300" s="1">
        <v>4</v>
      </c>
      <c r="D300" s="11">
        <f>SUMIFS('2012Figures'!J:J,'2012Figures'!C:C,A300,'2012Figures'!H:H,B300,'2012Figures'!I:I,C300)</f>
        <v>3448</v>
      </c>
      <c r="E300" s="11">
        <f>SUMIFS('2012Figures'!J:J,'2012Figures'!C:C,A300,'2012Figures'!H:H,B300,'2012Figures'!I:I,C300,'2012Figures'!B:B,"BrokerToCy",'2012Figures'!G:G,"E1")</f>
        <v>0</v>
      </c>
      <c r="F300" s="11">
        <f>SUMIFS('2012Figures'!J:J,'2012Figures'!C:C,A300,'2012Figures'!H:H,B300,'2012Figures'!I:I,C300,'2012Figures'!B:B,"BrokerToCy",'2012Figures'!G:G,"P1")</f>
        <v>0</v>
      </c>
      <c r="G300" s="11">
        <f>SUMIFS('2012Figures'!J:J,'2012Figures'!C:C,A300,'2012Figures'!H:H,B300,'2012Figures'!I:I,C300,'2012Figures'!B:B,"CyToBroker",'2012Figures'!G:G,"E1")</f>
        <v>3448</v>
      </c>
      <c r="H300" s="11">
        <f>SUMIFS('2012Figures'!J:J,'2012Figures'!C:C,A300,'2012Figures'!H:H,B300,'2012Figures'!I:I,C300,'2012Figures'!B:B,"CyToBroker",'2012Figures'!G:G,"P1")</f>
        <v>0</v>
      </c>
      <c r="I300" s="7"/>
      <c r="J300" s="10">
        <v>201301</v>
      </c>
    </row>
    <row r="301" spans="1:10" x14ac:dyDescent="0.25">
      <c r="A301">
        <v>210</v>
      </c>
      <c r="B301" t="s">
        <v>71</v>
      </c>
      <c r="C301" s="1">
        <v>3</v>
      </c>
      <c r="D301" s="11">
        <f>SUMIFS('2012Figures'!J:J,'2012Figures'!C:C,A301,'2012Figures'!H:H,B301,'2012Figures'!I:I,C301)</f>
        <v>0</v>
      </c>
      <c r="E301" s="12">
        <f>SUMIFS('2012Figures'!J:J,'2012Figures'!C:C,A301,'2012Figures'!H:H,B301,'2012Figures'!I:I,C301,'2012Figures'!B:B,"BrokerToCy",'2012Figures'!G:G,"E1")</f>
        <v>0</v>
      </c>
      <c r="F301" s="12">
        <f>SUMIFS('2012Figures'!J:J,'2012Figures'!C:C,A301,'2012Figures'!H:H,B301,'2012Figures'!I:I,C301,'2012Figures'!B:B,"BrokerToCy",'2012Figures'!G:G,"P1")</f>
        <v>0</v>
      </c>
      <c r="G301" s="12">
        <f>SUMIFS('2012Figures'!J:J,'2012Figures'!C:C,A301,'2012Figures'!H:H,B301,'2012Figures'!I:I,C301,'2012Figures'!B:B,"CyToBroker",'2012Figures'!G:G,"E1")</f>
        <v>0</v>
      </c>
      <c r="H301" s="12">
        <f>SUMIFS('2012Figures'!J:J,'2012Figures'!C:C,A301,'2012Figures'!H:H,B301,'2012Figures'!I:I,C301,'2012Figures'!B:B,"CyToBroker",'2012Figures'!G:G,"P1")</f>
        <v>0</v>
      </c>
      <c r="J301" s="1">
        <v>201201</v>
      </c>
    </row>
    <row r="302" spans="1:10" x14ac:dyDescent="0.25">
      <c r="A302">
        <v>210</v>
      </c>
      <c r="B302" t="s">
        <v>71</v>
      </c>
      <c r="C302" s="1">
        <v>2</v>
      </c>
      <c r="D302" s="11">
        <f>SUMIFS('2012Figures'!J:J,'2012Figures'!C:C,A302,'2012Figures'!H:H,B302,'2012Figures'!I:I,C302)</f>
        <v>0</v>
      </c>
      <c r="E302" s="12">
        <f>SUMIFS('2012Figures'!J:J,'2012Figures'!C:C,A302,'2012Figures'!H:H,B302,'2012Figures'!I:I,C302,'2012Figures'!B:B,"BrokerToCy",'2012Figures'!G:G,"E1")</f>
        <v>0</v>
      </c>
      <c r="F302" s="12">
        <f>SUMIFS('2012Figures'!J:J,'2012Figures'!C:C,A302,'2012Figures'!H:H,B302,'2012Figures'!I:I,C302,'2012Figures'!B:B,"BrokerToCy",'2012Figures'!G:G,"P1")</f>
        <v>0</v>
      </c>
      <c r="G302" s="12">
        <f>SUMIFS('2012Figures'!J:J,'2012Figures'!C:C,A302,'2012Figures'!H:H,B302,'2012Figures'!I:I,C302,'2012Figures'!B:B,"CyToBroker",'2012Figures'!G:G,"E1")</f>
        <v>0</v>
      </c>
      <c r="H302" s="12">
        <f>SUMIFS('2012Figures'!J:J,'2012Figures'!C:C,A302,'2012Figures'!H:H,B302,'2012Figures'!I:I,C302,'2012Figures'!B:B,"CyToBroker",'2012Figures'!G:G,"P1")</f>
        <v>0</v>
      </c>
      <c r="J302" s="1">
        <v>201101</v>
      </c>
    </row>
    <row r="303" spans="1:10" x14ac:dyDescent="0.25">
      <c r="A303">
        <v>210</v>
      </c>
      <c r="B303" t="s">
        <v>71</v>
      </c>
      <c r="C303" s="1">
        <v>1</v>
      </c>
      <c r="D303" s="11">
        <f>SUMIFS('2012Figures'!J:J,'2012Figures'!C:C,A303,'2012Figures'!H:H,B303,'2012Figures'!I:I,C303)</f>
        <v>174333</v>
      </c>
      <c r="E303" s="12">
        <f>SUMIFS('2012Figures'!J:J,'2012Figures'!C:C,A303,'2012Figures'!H:H,B303,'2012Figures'!I:I,C303,'2012Figures'!B:B,"BrokerToCy",'2012Figures'!G:G,"E1")</f>
        <v>0</v>
      </c>
      <c r="F303" s="12">
        <f>SUMIFS('2012Figures'!J:J,'2012Figures'!C:C,A303,'2012Figures'!H:H,B303,'2012Figures'!I:I,C303,'2012Figures'!B:B,"BrokerToCy",'2012Figures'!G:G,"P1")</f>
        <v>0</v>
      </c>
      <c r="G303" s="12">
        <f>SUMIFS('2012Figures'!J:J,'2012Figures'!C:C,A303,'2012Figures'!H:H,B303,'2012Figures'!I:I,C303,'2012Figures'!B:B,"CyToBroker",'2012Figures'!G:G,"E1")</f>
        <v>174333</v>
      </c>
      <c r="H303" s="12">
        <f>SUMIFS('2012Figures'!J:J,'2012Figures'!C:C,A303,'2012Figures'!H:H,B303,'2012Figures'!I:I,C303,'2012Figures'!B:B,"CyToBroker",'2012Figures'!G:G,"P1")</f>
        <v>0</v>
      </c>
      <c r="J303" s="1">
        <v>200901</v>
      </c>
    </row>
    <row r="304" spans="1:10" x14ac:dyDescent="0.25">
      <c r="A304">
        <v>210</v>
      </c>
      <c r="B304" t="s">
        <v>71</v>
      </c>
      <c r="D304" s="11">
        <f>SUMIFS('2012Figures'!J:J,'2012Figures'!C:C,A304,'2012Figures'!I:I,"")</f>
        <v>5</v>
      </c>
      <c r="E304" s="12">
        <f>SUMIFS('2012Figures'!J:J,'2012Figures'!C:C,A304,'2012Figures'!I:I,"",'2012Figures'!B:B,"BrokerToCy",'2012Figures'!G:G,"E1")</f>
        <v>0</v>
      </c>
      <c r="F304" s="12">
        <f>SUMIFS('2012Figures'!J:J,'2012Figures'!C:C,A304,'2012Figures'!I:I,"",'2012Figures'!B:B,"BrokerToCy",'2012Figures'!G:G,"P1")</f>
        <v>0</v>
      </c>
      <c r="G304" s="12">
        <f>SUMIFS('2012Figures'!J:J,'2012Figures'!C:C,A304,'2012Figures'!I:I,"",'2012Figures'!B:B,"CyToBroker",'2012Figures'!G:G,"E1")</f>
        <v>5</v>
      </c>
      <c r="H304" s="12">
        <f>SUMIFS('2012Figures'!J:J,'2012Figures'!C:C,A304,'2012Figures'!I:I,"",'2012Figures'!B:B,"CyToBroker",'2012Figures'!G:G,"P1")</f>
        <v>0</v>
      </c>
      <c r="J304" s="1" t="s">
        <v>131</v>
      </c>
    </row>
    <row r="305" spans="1:10" x14ac:dyDescent="0.25">
      <c r="A305" s="37"/>
      <c r="B305" s="37" t="s">
        <v>92</v>
      </c>
      <c r="C305" s="38"/>
      <c r="D305" s="39">
        <f>SUM(E305:H305)</f>
        <v>177786</v>
      </c>
      <c r="E305" s="39">
        <f>SUM(E299:E304)</f>
        <v>0</v>
      </c>
      <c r="F305" s="39">
        <f>SUM(F299:F304)</f>
        <v>0</v>
      </c>
      <c r="G305" s="39">
        <f>SUM(G299:G304)</f>
        <v>177786</v>
      </c>
      <c r="H305" s="39">
        <f>SUM(H299:H304)</f>
        <v>0</v>
      </c>
      <c r="I305" s="37"/>
      <c r="J305" s="38"/>
    </row>
    <row r="306" spans="1:10" x14ac:dyDescent="0.25">
      <c r="A306" s="13">
        <v>211</v>
      </c>
      <c r="B306" s="13" t="s">
        <v>73</v>
      </c>
      <c r="C306" s="14" t="s">
        <v>88</v>
      </c>
      <c r="D306" s="15">
        <f>SUMIFS('2012Figures'!J:J,'2012Figures'!C:C,A306)</f>
        <v>241496</v>
      </c>
      <c r="E306" s="15">
        <f>SUMIFS('2012Figures'!J:J,'2012Figures'!C:C,A306,'2012Figures'!B:B,"BrokerToCy",'2012Figures'!G:G,"E1")</f>
        <v>0</v>
      </c>
      <c r="F306" s="15">
        <f>SUMIFS('2012Figures'!J:J,'2012Figures'!C:C,A306,'2012Figures'!B:B,"BrokerToCy",'2012Figures'!G:G,"P1")</f>
        <v>0</v>
      </c>
      <c r="G306" s="15">
        <f>SUMIFS('2012Figures'!J:J,'2012Figures'!C:C,A306,'2012Figures'!B:B,"CyToBroker",'2012Figures'!G:G,"E1")</f>
        <v>241496</v>
      </c>
      <c r="H306" s="15">
        <f>SUMIFS('2012Figures'!J:J,'2012Figures'!C:C,A306,'2012Figures'!B:B,"CyToBroker",'2012Figures'!G:G,"P1")</f>
        <v>0</v>
      </c>
      <c r="I306" s="13"/>
      <c r="J306" s="14"/>
    </row>
    <row r="307" spans="1:10" x14ac:dyDescent="0.25">
      <c r="A307">
        <v>211</v>
      </c>
      <c r="B307" t="s">
        <v>73</v>
      </c>
      <c r="C307" s="1">
        <v>5</v>
      </c>
      <c r="D307" s="11">
        <f>SUMIFS('2012Figures'!J:J,'2012Figures'!C:C,A307,'2012Figures'!H:H,B307,'2012Figures'!I:I,C307)</f>
        <v>0</v>
      </c>
      <c r="E307" s="12">
        <f>SUMIFS('2012Figures'!J:J,'2012Figures'!C:C,A307,'2012Figures'!H:H,B307,'2012Figures'!I:I,C307,'2012Figures'!B:B,"BrokerToCy",'2012Figures'!G:G,"E1")</f>
        <v>0</v>
      </c>
      <c r="F307" s="12">
        <f>SUMIFS('2012Figures'!J:J,'2012Figures'!C:C,A307,'2012Figures'!H:H,B307,'2012Figures'!I:I,C307,'2012Figures'!B:B,"BrokerToCy",'2012Figures'!G:G,"P1")</f>
        <v>0</v>
      </c>
      <c r="G307" s="12">
        <f>SUMIFS('2012Figures'!J:J,'2012Figures'!C:C,A307,'2012Figures'!H:H,B307,'2012Figures'!I:I,C307,'2012Figures'!B:B,"CyToBroker",'2012Figures'!G:G,"E1")</f>
        <v>0</v>
      </c>
      <c r="H307" s="12">
        <f>SUMIFS('2012Figures'!J:J,'2012Figures'!C:C,A307,'2012Figures'!H:H,B307,'2012Figures'!I:I,C307,'2012Figures'!B:B,"CyToBroker",'2012Figures'!G:G,"P1")</f>
        <v>0</v>
      </c>
      <c r="J307" s="1">
        <v>201501</v>
      </c>
    </row>
    <row r="308" spans="1:10" x14ac:dyDescent="0.25">
      <c r="A308">
        <v>211</v>
      </c>
      <c r="B308" t="s">
        <v>73</v>
      </c>
      <c r="C308" s="1">
        <v>4</v>
      </c>
      <c r="D308" s="11">
        <f>SUMIFS('2012Figures'!J:J,'2012Figures'!C:C,A308,'2012Figures'!H:H,B308,'2012Figures'!I:I,C308)</f>
        <v>5839</v>
      </c>
      <c r="E308" s="11">
        <f>SUMIFS('2012Figures'!J:J,'2012Figures'!C:C,A308,'2012Figures'!H:H,B308,'2012Figures'!I:I,C308,'2012Figures'!B:B,"BrokerToCy",'2012Figures'!G:G,"E1")</f>
        <v>0</v>
      </c>
      <c r="F308" s="11">
        <f>SUMIFS('2012Figures'!J:J,'2012Figures'!C:C,A308,'2012Figures'!H:H,B308,'2012Figures'!I:I,C308,'2012Figures'!B:B,"BrokerToCy",'2012Figures'!G:G,"P1")</f>
        <v>0</v>
      </c>
      <c r="G308" s="11">
        <f>SUMIFS('2012Figures'!J:J,'2012Figures'!C:C,A308,'2012Figures'!H:H,B308,'2012Figures'!I:I,C308,'2012Figures'!B:B,"CyToBroker",'2012Figures'!G:G,"E1")</f>
        <v>5839</v>
      </c>
      <c r="H308" s="11">
        <f>SUMIFS('2012Figures'!J:J,'2012Figures'!C:C,A308,'2012Figures'!H:H,B308,'2012Figures'!I:I,C308,'2012Figures'!B:B,"CyToBroker",'2012Figures'!G:G,"P1")</f>
        <v>0</v>
      </c>
      <c r="I308" s="7"/>
      <c r="J308" s="10">
        <v>201301</v>
      </c>
    </row>
    <row r="309" spans="1:10" x14ac:dyDescent="0.25">
      <c r="A309">
        <v>211</v>
      </c>
      <c r="B309" t="s">
        <v>73</v>
      </c>
      <c r="C309" s="1">
        <v>3</v>
      </c>
      <c r="D309" s="11">
        <f>SUMIFS('2012Figures'!J:J,'2012Figures'!C:C,A309,'2012Figures'!H:H,B309,'2012Figures'!I:I,C309)</f>
        <v>0</v>
      </c>
      <c r="E309" s="12">
        <f>SUMIFS('2012Figures'!J:J,'2012Figures'!C:C,A309,'2012Figures'!H:H,B309,'2012Figures'!I:I,C309,'2012Figures'!B:B,"BrokerToCy",'2012Figures'!G:G,"E1")</f>
        <v>0</v>
      </c>
      <c r="F309" s="12">
        <f>SUMIFS('2012Figures'!J:J,'2012Figures'!C:C,A309,'2012Figures'!H:H,B309,'2012Figures'!I:I,C309,'2012Figures'!B:B,"BrokerToCy",'2012Figures'!G:G,"P1")</f>
        <v>0</v>
      </c>
      <c r="G309" s="12">
        <f>SUMIFS('2012Figures'!J:J,'2012Figures'!C:C,A309,'2012Figures'!H:H,B309,'2012Figures'!I:I,C309,'2012Figures'!B:B,"CyToBroker",'2012Figures'!G:G,"E1")</f>
        <v>0</v>
      </c>
      <c r="H309" s="12">
        <f>SUMIFS('2012Figures'!J:J,'2012Figures'!C:C,A309,'2012Figures'!H:H,B309,'2012Figures'!I:I,C309,'2012Figures'!B:B,"CyToBroker",'2012Figures'!G:G,"P1")</f>
        <v>0</v>
      </c>
      <c r="J309" s="1">
        <v>201201</v>
      </c>
    </row>
    <row r="310" spans="1:10" x14ac:dyDescent="0.25">
      <c r="A310">
        <v>211</v>
      </c>
      <c r="B310" t="s">
        <v>73</v>
      </c>
      <c r="C310" s="1">
        <v>2</v>
      </c>
      <c r="D310" s="11">
        <f>SUMIFS('2012Figures'!J:J,'2012Figures'!C:C,A310,'2012Figures'!H:H,B310,'2012Figures'!I:I,C310)</f>
        <v>0</v>
      </c>
      <c r="E310" s="12">
        <f>SUMIFS('2012Figures'!J:J,'2012Figures'!C:C,A310,'2012Figures'!H:H,B310,'2012Figures'!I:I,C310,'2012Figures'!B:B,"BrokerToCy",'2012Figures'!G:G,"E1")</f>
        <v>0</v>
      </c>
      <c r="F310" s="12">
        <f>SUMIFS('2012Figures'!J:J,'2012Figures'!C:C,A310,'2012Figures'!H:H,B310,'2012Figures'!I:I,C310,'2012Figures'!B:B,"BrokerToCy",'2012Figures'!G:G,"P1")</f>
        <v>0</v>
      </c>
      <c r="G310" s="12">
        <f>SUMIFS('2012Figures'!J:J,'2012Figures'!C:C,A310,'2012Figures'!H:H,B310,'2012Figures'!I:I,C310,'2012Figures'!B:B,"CyToBroker",'2012Figures'!G:G,"E1")</f>
        <v>0</v>
      </c>
      <c r="H310" s="12">
        <f>SUMIFS('2012Figures'!J:J,'2012Figures'!C:C,A310,'2012Figures'!H:H,B310,'2012Figures'!I:I,C310,'2012Figures'!B:B,"CyToBroker",'2012Figures'!G:G,"P1")</f>
        <v>0</v>
      </c>
      <c r="J310" s="1">
        <v>201101</v>
      </c>
    </row>
    <row r="311" spans="1:10" x14ac:dyDescent="0.25">
      <c r="A311">
        <v>211</v>
      </c>
      <c r="B311" t="s">
        <v>73</v>
      </c>
      <c r="C311" s="1">
        <v>1</v>
      </c>
      <c r="D311" s="11">
        <f>SUMIFS('2012Figures'!J:J,'2012Figures'!C:C,A311,'2012Figures'!H:H,B311,'2012Figures'!I:I,C311)</f>
        <v>235080</v>
      </c>
      <c r="E311" s="12">
        <f>SUMIFS('2012Figures'!J:J,'2012Figures'!C:C,A311,'2012Figures'!H:H,B311,'2012Figures'!I:I,C311,'2012Figures'!B:B,"BrokerToCy",'2012Figures'!G:G,"E1")</f>
        <v>0</v>
      </c>
      <c r="F311" s="12">
        <f>SUMIFS('2012Figures'!J:J,'2012Figures'!C:C,A311,'2012Figures'!H:H,B311,'2012Figures'!I:I,C311,'2012Figures'!B:B,"BrokerToCy",'2012Figures'!G:G,"P1")</f>
        <v>0</v>
      </c>
      <c r="G311" s="12">
        <f>SUMIFS('2012Figures'!J:J,'2012Figures'!C:C,A311,'2012Figures'!H:H,B311,'2012Figures'!I:I,C311,'2012Figures'!B:B,"CyToBroker",'2012Figures'!G:G,"E1")</f>
        <v>235080</v>
      </c>
      <c r="H311" s="12">
        <f>SUMIFS('2012Figures'!J:J,'2012Figures'!C:C,A311,'2012Figures'!H:H,B311,'2012Figures'!I:I,C311,'2012Figures'!B:B,"CyToBroker",'2012Figures'!G:G,"P1")</f>
        <v>0</v>
      </c>
      <c r="J311" s="1">
        <v>200901</v>
      </c>
    </row>
    <row r="312" spans="1:10" x14ac:dyDescent="0.25">
      <c r="A312">
        <v>211</v>
      </c>
      <c r="B312" t="s">
        <v>73</v>
      </c>
      <c r="D312" s="11">
        <f>SUMIFS('2012Figures'!J:J,'2012Figures'!C:C,A312,'2012Figures'!I:I,"")</f>
        <v>577</v>
      </c>
      <c r="E312" s="12">
        <f>SUMIFS('2012Figures'!J:J,'2012Figures'!C:C,A312,'2012Figures'!I:I,"",'2012Figures'!B:B,"BrokerToCy",'2012Figures'!G:G,"E1")</f>
        <v>0</v>
      </c>
      <c r="F312" s="12">
        <f>SUMIFS('2012Figures'!J:J,'2012Figures'!C:C,A312,'2012Figures'!I:I,"",'2012Figures'!B:B,"BrokerToCy",'2012Figures'!G:G,"P1")</f>
        <v>0</v>
      </c>
      <c r="G312" s="12">
        <f>SUMIFS('2012Figures'!J:J,'2012Figures'!C:C,A312,'2012Figures'!I:I,"",'2012Figures'!B:B,"CyToBroker",'2012Figures'!G:G,"E1")</f>
        <v>577</v>
      </c>
      <c r="H312" s="12">
        <f>SUMIFS('2012Figures'!J:J,'2012Figures'!C:C,A312,'2012Figures'!I:I,"",'2012Figures'!B:B,"CyToBroker",'2012Figures'!G:G,"P1")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241496</v>
      </c>
      <c r="E313" s="39">
        <f>SUM(E307:E312)</f>
        <v>0</v>
      </c>
      <c r="F313" s="39">
        <f>SUM(F307:F312)</f>
        <v>0</v>
      </c>
      <c r="G313" s="39">
        <f>SUM(G307:G312)</f>
        <v>241496</v>
      </c>
      <c r="H313" s="39">
        <f>SUM(H307:H312)</f>
        <v>0</v>
      </c>
      <c r="I313" s="37"/>
      <c r="J313" s="38"/>
    </row>
    <row r="314" spans="1:10" x14ac:dyDescent="0.25">
      <c r="A314" s="13">
        <v>214</v>
      </c>
      <c r="B314" s="13" t="s">
        <v>115</v>
      </c>
      <c r="C314" s="14" t="s">
        <v>88</v>
      </c>
      <c r="D314" s="15">
        <f>SUMIFS('2012Figures'!J:J,'2012Figures'!C:C,A314)</f>
        <v>0</v>
      </c>
      <c r="E314" s="15">
        <f>SUMIFS('2012Figures'!J:J,'2012Figures'!C:C,A314,'2012Figures'!B:B,"BrokerToCy",'2012Figures'!G:G,"E1")</f>
        <v>0</v>
      </c>
      <c r="F314" s="15">
        <f>SUMIFS('2012Figures'!J:J,'2012Figures'!C:C,A314,'2012Figures'!B:B,"BrokerToCy",'2012Figures'!G:G,"P1")</f>
        <v>0</v>
      </c>
      <c r="G314" s="15">
        <f>SUMIFS('2012Figures'!J:J,'2012Figures'!C:C,A314,'2012Figures'!B:B,"CyToBroker",'2012Figures'!G:G,"E1")</f>
        <v>0</v>
      </c>
      <c r="H314" s="15">
        <f>SUMIFS('2012Figures'!J:J,'2012Figures'!C:C,A314,'2012Figures'!B:B,"CyToBroker",'2012Figures'!G:G,"P1")</f>
        <v>0</v>
      </c>
      <c r="I314" s="13"/>
      <c r="J314" s="14"/>
    </row>
    <row r="315" spans="1:10" x14ac:dyDescent="0.25">
      <c r="A315">
        <v>214</v>
      </c>
      <c r="B315" t="s">
        <v>115</v>
      </c>
      <c r="C315" s="1">
        <v>1</v>
      </c>
      <c r="D315" s="11">
        <f>SUMIFS('2012Figures'!J:J,'2012Figures'!C:C,A315,'2012Figures'!H:H,B315,'2012Figures'!I:I,C315)</f>
        <v>0</v>
      </c>
      <c r="E315" s="11">
        <f>SUMIFS('2012Figures'!J:J,'2012Figures'!C:C,A315,'2012Figures'!H:H,B315,'2012Figures'!I:I,C315,'2012Figures'!B:B,"BrokerToCy",'2012Figures'!G:G,"E1")</f>
        <v>0</v>
      </c>
      <c r="F315" s="11">
        <f>SUMIFS('2012Figures'!J:J,'2012Figures'!C:C,A315,'2012Figures'!H:H,B315,'2012Figures'!I:I,C315,'2012Figures'!B:B,"BrokerToCy",'2012Figures'!G:G,"P1")</f>
        <v>0</v>
      </c>
      <c r="G315" s="11">
        <f>SUMIFS('2012Figures'!J:J,'2012Figures'!C:C,A315,'2012Figures'!H:H,B315,'2012Figures'!I:I,C315,'2012Figures'!B:B,"CyToBroker",'2012Figures'!G:G,"E1")</f>
        <v>0</v>
      </c>
      <c r="H315" s="11">
        <f>SUMIFS('2012Figures'!J:J,'2012Figures'!C:C,A315,'2012Figures'!H:H,B315,'2012Figures'!I:I,C315,'2012Figures'!B:B,"CyToBroker",'2012Figures'!G:G,"P1")</f>
        <v>0</v>
      </c>
      <c r="I315" s="7"/>
      <c r="J315" s="10">
        <v>200901</v>
      </c>
    </row>
    <row r="316" spans="1:10" x14ac:dyDescent="0.25">
      <c r="A316">
        <v>214</v>
      </c>
      <c r="B316" t="s">
        <v>115</v>
      </c>
      <c r="D316" s="11">
        <f>SUMIFS('2012Figures'!J:J,'2012Figures'!C:C,A316,'2012Figures'!I:I,"")</f>
        <v>0</v>
      </c>
      <c r="E316" s="12">
        <f>SUMIFS('2012Figures'!J:J,'2012Figures'!C:C,A316,'2012Figures'!I:I,"",'2012Figures'!B:B,"BrokerToCy",'2012Figures'!G:G,"E1")</f>
        <v>0</v>
      </c>
      <c r="F316" s="12">
        <f>SUMIFS('2012Figures'!J:J,'2012Figures'!C:C,A316,'2012Figures'!I:I,"",'2012Figures'!B:B,"BrokerToCy",'2012Figures'!G:G,"P1")</f>
        <v>0</v>
      </c>
      <c r="G316" s="12">
        <f>SUMIFS('2012Figures'!J:J,'2012Figures'!C:C,A316,'2012Figures'!I:I,"",'2012Figures'!B:B,"CyToBroker",'2012Figures'!G:G,"E1")</f>
        <v>0</v>
      </c>
      <c r="H316" s="12">
        <f>SUMIFS('2012Figures'!J:J,'2012Figures'!C:C,A316,'2012Figures'!I:I,"",'2012Figures'!B:B,"CyToBroker",'2012Figures'!G:G,"P1")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302</v>
      </c>
      <c r="B318" s="13" t="s">
        <v>116</v>
      </c>
      <c r="C318" s="14" t="s">
        <v>88</v>
      </c>
      <c r="D318" s="15">
        <f>SUMIFS('2012Figures'!J:J,'2012Figures'!C:C,A318)</f>
        <v>335947</v>
      </c>
      <c r="E318" s="15">
        <f>SUMIFS('2012Figures'!J:J,'2012Figures'!C:C,A318,'2012Figures'!B:B,"BrokerToCy",'2012Figures'!G:G,"E1")</f>
        <v>308151</v>
      </c>
      <c r="F318" s="15">
        <f>SUMIFS('2012Figures'!J:J,'2012Figures'!C:C,A318,'2012Figures'!B:B,"BrokerToCy",'2012Figures'!G:G,"P1")</f>
        <v>0</v>
      </c>
      <c r="G318" s="15">
        <f>SUMIFS('2012Figures'!J:J,'2012Figures'!C:C,A318,'2012Figures'!B:B,"CyToBroker",'2012Figures'!G:G,"E1")</f>
        <v>11146</v>
      </c>
      <c r="H318" s="15">
        <f>SUMIFS('2012Figures'!J:J,'2012Figures'!C:C,A318,'2012Figures'!B:B,"CyToBroker",'2012Figures'!G:G,"P1")</f>
        <v>16650</v>
      </c>
      <c r="I318" s="13"/>
      <c r="J318" s="14"/>
    </row>
    <row r="319" spans="1:10" x14ac:dyDescent="0.25">
      <c r="A319">
        <v>302</v>
      </c>
      <c r="B319" t="s">
        <v>116</v>
      </c>
      <c r="C319" s="1">
        <v>2</v>
      </c>
      <c r="D319" s="11">
        <f>SUMIFS('2012Figures'!J:J,'2012Figures'!C:C,A319,'2012Figures'!H:H,B319,'2012Figures'!I:I,C319)</f>
        <v>0</v>
      </c>
      <c r="E319" s="11">
        <f>SUMIFS('2012Figures'!J:J,'2012Figures'!C:C,A319,'2012Figures'!H:H,B319,'2012Figures'!I:I,C319,'2012Figures'!B:B,"BrokerToCy",'2012Figures'!G:G,"E1")</f>
        <v>0</v>
      </c>
      <c r="F319" s="11">
        <f>SUMIFS('2012Figures'!J:J,'2012Figures'!C:C,A319,'2012Figures'!H:H,B319,'2012Figures'!I:I,C319,'2012Figures'!B:B,"BrokerToCy",'2012Figures'!G:G,"P1")</f>
        <v>0</v>
      </c>
      <c r="G319" s="11">
        <f>SUMIFS('2012Figures'!J:J,'2012Figures'!C:C,A319,'2012Figures'!H:H,B319,'2012Figures'!I:I,C319,'2012Figures'!B:B,"CyToBroker",'2012Figures'!G:G,"E1")</f>
        <v>0</v>
      </c>
      <c r="H319" s="11">
        <f>SUMIFS('2012Figures'!J:J,'2012Figures'!C:C,A319,'2012Figures'!H:H,B319,'2012Figures'!I:I,C319,'2012Figures'!B:B,"CyToBroker",'2012Figures'!G:G,"P1")</f>
        <v>0</v>
      </c>
      <c r="I319" s="7"/>
      <c r="J319" s="10">
        <v>201005</v>
      </c>
    </row>
    <row r="320" spans="1:10" x14ac:dyDescent="0.25">
      <c r="A320">
        <v>302</v>
      </c>
      <c r="B320" t="s">
        <v>116</v>
      </c>
      <c r="C320" s="1">
        <v>1</v>
      </c>
      <c r="D320" s="11">
        <f>SUMIFS('2012Figures'!J:J,'2012Figures'!C:C,A320,'2012Figures'!H:H,B320,'2012Figures'!I:I,C320)</f>
        <v>0</v>
      </c>
      <c r="E320" s="12">
        <f>SUMIFS('2012Figures'!J:J,'2012Figures'!C:C,A320,'2012Figures'!H:H,B320,'2012Figures'!I:I,C320,'2012Figures'!B:B,"BrokerToCy",'2012Figures'!G:G,"E1")</f>
        <v>0</v>
      </c>
      <c r="F320" s="12">
        <f>SUMIFS('2012Figures'!J:J,'2012Figures'!C:C,A320,'2012Figures'!H:H,B320,'2012Figures'!I:I,C320,'2012Figures'!B:B,"BrokerToCy",'2012Figures'!G:G,"P1")</f>
        <v>0</v>
      </c>
      <c r="G320" s="12">
        <f>SUMIFS('2012Figures'!J:J,'2012Figures'!C:C,A320,'2012Figures'!H:H,B320,'2012Figures'!I:I,C320,'2012Figures'!B:B,"CyToBroker",'2012Figures'!G:G,"E1")</f>
        <v>0</v>
      </c>
      <c r="H320" s="12">
        <f>SUMIFS('2012Figures'!J:J,'2012Figures'!C:C,A320,'2012Figures'!H:H,B320,'2012Figures'!I:I,C320,'2012Figures'!B:B,"CyToBroker",'2012Figures'!G:G,"P1")</f>
        <v>0</v>
      </c>
      <c r="J320" s="1">
        <v>200801</v>
      </c>
    </row>
    <row r="321" spans="1:10" x14ac:dyDescent="0.25">
      <c r="A321">
        <v>302</v>
      </c>
      <c r="B321" t="s">
        <v>116</v>
      </c>
      <c r="D321" s="11">
        <f>SUMIFS('2012Figures'!J:J,'2012Figures'!C:C,A321,'2012Figures'!I:I,"")</f>
        <v>335947</v>
      </c>
      <c r="E321" s="12">
        <f>SUMIFS('2012Figures'!J:J,'2012Figures'!C:C,A321,'2012Figures'!I:I,"",'2012Figures'!B:B,"BrokerToCy",'2012Figures'!G:G,"E1")</f>
        <v>308151</v>
      </c>
      <c r="F321" s="12">
        <f>SUMIFS('2012Figures'!J:J,'2012Figures'!C:C,A321,'2012Figures'!I:I,"",'2012Figures'!B:B,"BrokerToCy",'2012Figures'!G:G,"P1")</f>
        <v>0</v>
      </c>
      <c r="G321" s="12">
        <f>SUMIFS('2012Figures'!J:J,'2012Figures'!C:C,A321,'2012Figures'!I:I,"",'2012Figures'!B:B,"CyToBroker",'2012Figures'!G:G,"E1")</f>
        <v>11146</v>
      </c>
      <c r="H321" s="12">
        <f>SUMIFS('2012Figures'!J:J,'2012Figures'!C:C,A321,'2012Figures'!I:I,"",'2012Figures'!B:B,"CyToBroker",'2012Figures'!G:G,"P1")</f>
        <v>16650</v>
      </c>
      <c r="J321" s="1" t="s">
        <v>131</v>
      </c>
    </row>
    <row r="322" spans="1:10" x14ac:dyDescent="0.25">
      <c r="A322" s="37"/>
      <c r="B322" s="37" t="s">
        <v>92</v>
      </c>
      <c r="C322" s="38"/>
      <c r="D322" s="39">
        <f>SUM(E322:H322)</f>
        <v>335947</v>
      </c>
      <c r="E322" s="39">
        <f>SUM(E319:E321)</f>
        <v>308151</v>
      </c>
      <c r="F322" s="39">
        <f>SUM(F319:F321)</f>
        <v>0</v>
      </c>
      <c r="G322" s="39">
        <f>SUM(G319:G321)</f>
        <v>11146</v>
      </c>
      <c r="H322" s="39">
        <f>SUM(H319:H321)</f>
        <v>16650</v>
      </c>
      <c r="I322" s="37"/>
      <c r="J322" s="38"/>
    </row>
    <row r="323" spans="1:10" x14ac:dyDescent="0.25">
      <c r="A323" s="13">
        <v>303</v>
      </c>
      <c r="B323" s="13" t="s">
        <v>117</v>
      </c>
      <c r="C323" s="14" t="s">
        <v>88</v>
      </c>
      <c r="D323" s="15">
        <f>SUMIFS('2012Figures'!J:J,'2012Figures'!C:C,A323)</f>
        <v>68667</v>
      </c>
      <c r="E323" s="15">
        <f>SUMIFS('2012Figures'!J:J,'2012Figures'!C:C,A323,'2012Figures'!B:B,"BrokerToCy",'2012Figures'!G:G,"E1")</f>
        <v>59044</v>
      </c>
      <c r="F323" s="15">
        <f>SUMIFS('2012Figures'!J:J,'2012Figures'!C:C,A323,'2012Figures'!B:B,"BrokerToCy",'2012Figures'!G:G,"P1")</f>
        <v>0</v>
      </c>
      <c r="G323" s="15">
        <f>SUMIFS('2012Figures'!J:J,'2012Figures'!C:C,A323,'2012Figures'!B:B,"CyToBroker",'2012Figures'!G:G,"E1")</f>
        <v>5333</v>
      </c>
      <c r="H323" s="15">
        <f>SUMIFS('2012Figures'!J:J,'2012Figures'!C:C,A323,'2012Figures'!B:B,"CyToBroker",'2012Figures'!G:G,"P1")</f>
        <v>4290</v>
      </c>
      <c r="I323" s="13"/>
      <c r="J323" s="14"/>
    </row>
    <row r="324" spans="1:10" x14ac:dyDescent="0.25">
      <c r="A324">
        <v>303</v>
      </c>
      <c r="B324" t="s">
        <v>117</v>
      </c>
      <c r="C324" s="1">
        <v>1</v>
      </c>
      <c r="D324" s="11">
        <f>SUMIFS('2012Figures'!J:J,'2012Figures'!C:C,A324,'2012Figures'!H:H,B324,'2012Figures'!I:I,C324)</f>
        <v>0</v>
      </c>
      <c r="E324" s="11">
        <f>SUMIFS('2012Figures'!J:J,'2012Figures'!C:C,A324,'2012Figures'!H:H,B324,'2012Figures'!I:I,C324,'2012Figures'!B:B,"BrokerToCy",'2012Figures'!G:G,"E1")</f>
        <v>0</v>
      </c>
      <c r="F324" s="11">
        <f>SUMIFS('2012Figures'!J:J,'2012Figures'!C:C,A324,'2012Figures'!H:H,B324,'2012Figures'!I:I,C324,'2012Figures'!B:B,"BrokerToCy",'2012Figures'!G:G,"P1")</f>
        <v>0</v>
      </c>
      <c r="G324" s="11">
        <f>SUMIFS('2012Figures'!J:J,'2012Figures'!C:C,A324,'2012Figures'!H:H,B324,'2012Figures'!I:I,C324,'2012Figures'!B:B,"CyToBroker",'2012Figures'!G:G,"E1")</f>
        <v>0</v>
      </c>
      <c r="H324" s="11">
        <f>SUMIFS('2012Figures'!J:J,'2012Figures'!C:C,A324,'2012Figures'!H:H,B324,'2012Figures'!I:I,C324,'2012Figures'!B:B,"CyToBroker",'2012Figures'!G:G,"P1")</f>
        <v>0</v>
      </c>
      <c r="I324" s="7"/>
      <c r="J324" s="10">
        <v>200801</v>
      </c>
    </row>
    <row r="325" spans="1:10" x14ac:dyDescent="0.25">
      <c r="A325">
        <v>303</v>
      </c>
      <c r="B325" t="s">
        <v>117</v>
      </c>
      <c r="D325" s="11">
        <f>SUMIFS('2012Figures'!J:J,'2012Figures'!C:C,A325,'2012Figures'!I:I,"")</f>
        <v>68667</v>
      </c>
      <c r="E325" s="12">
        <f>SUMIFS('2012Figures'!J:J,'2012Figures'!C:C,A325,'2012Figures'!I:I,"",'2012Figures'!B:B,"BrokerToCy",'2012Figures'!G:G,"E1")</f>
        <v>59044</v>
      </c>
      <c r="F325" s="12">
        <f>SUMIFS('2012Figures'!J:J,'2012Figures'!C:C,A325,'2012Figures'!I:I,"",'2012Figures'!B:B,"BrokerToCy",'2012Figures'!G:G,"P1")</f>
        <v>0</v>
      </c>
      <c r="G325" s="12">
        <f>SUMIFS('2012Figures'!J:J,'2012Figures'!C:C,A325,'2012Figures'!I:I,"",'2012Figures'!B:B,"CyToBroker",'2012Figures'!G:G,"E1")</f>
        <v>5333</v>
      </c>
      <c r="H325" s="12">
        <f>SUMIFS('2012Figures'!J:J,'2012Figures'!C:C,A325,'2012Figures'!I:I,"",'2012Figures'!B:B,"CyToBroker",'2012Figures'!G:G,"P1")</f>
        <v>4290</v>
      </c>
      <c r="J325" s="1" t="s">
        <v>131</v>
      </c>
    </row>
    <row r="326" spans="1:10" x14ac:dyDescent="0.25">
      <c r="A326" s="37"/>
      <c r="B326" s="37" t="s">
        <v>92</v>
      </c>
      <c r="C326" s="38"/>
      <c r="D326" s="39">
        <f>SUM(E326:H326)</f>
        <v>68667</v>
      </c>
      <c r="E326" s="39">
        <f>SUM(E324:E325)</f>
        <v>59044</v>
      </c>
      <c r="F326" s="39">
        <f>SUM(F324:F325)</f>
        <v>0</v>
      </c>
      <c r="G326" s="39">
        <f>SUM(G324:G325)</f>
        <v>5333</v>
      </c>
      <c r="H326" s="39">
        <f>SUM(H324:H325)</f>
        <v>4290</v>
      </c>
      <c r="I326" s="37"/>
      <c r="J326" s="38"/>
    </row>
    <row r="327" spans="1:10" x14ac:dyDescent="0.25">
      <c r="A327" s="13">
        <v>304</v>
      </c>
      <c r="B327" s="13" t="s">
        <v>118</v>
      </c>
      <c r="C327" s="14" t="s">
        <v>88</v>
      </c>
      <c r="D327" s="15">
        <f>SUMIFS('2012Figures'!J:J,'2012Figures'!C:C,A327)</f>
        <v>16637737</v>
      </c>
      <c r="E327" s="15">
        <f>SUMIFS('2012Figures'!J:J,'2012Figures'!C:C,A327,'2012Figures'!B:B,"BrokerToCy",'2012Figures'!G:G,"E1")</f>
        <v>0</v>
      </c>
      <c r="F327" s="15">
        <f>SUMIFS('2012Figures'!J:J,'2012Figures'!C:C,A327,'2012Figures'!B:B,"BrokerToCy",'2012Figures'!G:G,"P1")</f>
        <v>0</v>
      </c>
      <c r="G327" s="15">
        <f>SUMIFS('2012Figures'!J:J,'2012Figures'!C:C,A327,'2012Figures'!B:B,"CyToBroker",'2012Figures'!G:G,"E1")</f>
        <v>16637725</v>
      </c>
      <c r="H327" s="15">
        <f>SUMIFS('2012Figures'!J:J,'2012Figures'!C:C,A327,'2012Figures'!B:B,"CyToBroker",'2012Figures'!G:G,"P1")</f>
        <v>12</v>
      </c>
      <c r="I327" s="13"/>
      <c r="J327" s="14"/>
    </row>
    <row r="328" spans="1:10" x14ac:dyDescent="0.25">
      <c r="A328">
        <v>304</v>
      </c>
      <c r="B328" t="s">
        <v>118</v>
      </c>
      <c r="C328" s="1">
        <v>3</v>
      </c>
      <c r="D328" s="11">
        <f>SUMIFS('2012Figures'!J:J,'2012Figures'!C:C,A328,'2012Figures'!H:H,B328,'2012Figures'!I:I,C328)</f>
        <v>0</v>
      </c>
      <c r="E328" s="11">
        <f>SUMIFS('2012Figures'!J:J,'2012Figures'!C:C,A328,'2012Figures'!H:H,B328,'2012Figures'!I:I,C328,'2012Figures'!B:B,"BrokerToCy",'2012Figures'!G:G,"E1")</f>
        <v>0</v>
      </c>
      <c r="F328" s="11">
        <f>SUMIFS('2012Figures'!J:J,'2012Figures'!C:C,A328,'2012Figures'!H:H,B328,'2012Figures'!I:I,C328,'2012Figures'!B:B,"BrokerToCy",'2012Figures'!G:G,"P1")</f>
        <v>0</v>
      </c>
      <c r="G328" s="11">
        <f>SUMIFS('2012Figures'!J:J,'2012Figures'!C:C,A328,'2012Figures'!H:H,B328,'2012Figures'!I:I,C328,'2012Figures'!B:B,"CyToBroker",'2012Figures'!G:G,"E1")</f>
        <v>0</v>
      </c>
      <c r="H328" s="11">
        <f>SUMIFS('2012Figures'!J:J,'2012Figures'!C:C,A328,'2012Figures'!H:H,B328,'2012Figures'!I:I,C328,'2012Figures'!B:B,"CyToBroker",'2012Figures'!G:G,"P1")</f>
        <v>0</v>
      </c>
      <c r="I328" s="7"/>
      <c r="J328" s="10">
        <v>201301</v>
      </c>
    </row>
    <row r="329" spans="1:10" x14ac:dyDescent="0.25">
      <c r="A329">
        <v>304</v>
      </c>
      <c r="B329" t="s">
        <v>118</v>
      </c>
      <c r="C329" s="1">
        <v>2</v>
      </c>
      <c r="D329" s="11">
        <f>SUMIFS('2012Figures'!J:J,'2012Figures'!C:C,A329,'2012Figures'!H:H,B329,'2012Figures'!I:I,C329)</f>
        <v>0</v>
      </c>
      <c r="E329" s="12">
        <f>SUMIFS('2012Figures'!J:J,'2012Figures'!C:C,A329,'2012Figures'!H:H,B329,'2012Figures'!I:I,C329,'2012Figures'!B:B,"BrokerToCy",'2012Figures'!G:G,"E1")</f>
        <v>0</v>
      </c>
      <c r="F329" s="12">
        <f>SUMIFS('2012Figures'!J:J,'2012Figures'!C:C,A329,'2012Figures'!H:H,B329,'2012Figures'!I:I,C329,'2012Figures'!B:B,"BrokerToCy",'2012Figures'!G:G,"P1")</f>
        <v>0</v>
      </c>
      <c r="G329" s="12">
        <f>SUMIFS('2012Figures'!J:J,'2012Figures'!C:C,A329,'2012Figures'!H:H,B329,'2012Figures'!I:I,C329,'2012Figures'!B:B,"CyToBroker",'2012Figures'!G:G,"E1")</f>
        <v>0</v>
      </c>
      <c r="H329" s="12">
        <f>SUMIFS('2012Figures'!J:J,'2012Figures'!C:C,A329,'2012Figures'!H:H,B329,'2012Figures'!I:I,C329,'2012Figures'!B:B,"CyToBroker",'2012Figures'!G:G,"P1")</f>
        <v>0</v>
      </c>
      <c r="J329" s="1">
        <v>200801</v>
      </c>
    </row>
    <row r="330" spans="1:10" x14ac:dyDescent="0.25">
      <c r="A330">
        <v>304</v>
      </c>
      <c r="B330" t="s">
        <v>118</v>
      </c>
      <c r="C330" s="1">
        <v>1</v>
      </c>
      <c r="D330" s="11">
        <f>SUMIFS('2012Figures'!J:J,'2012Figures'!C:C,A330,'2012Figures'!H:H,B330,'2012Figures'!I:I,C330)</f>
        <v>0</v>
      </c>
      <c r="E330" s="12">
        <f>SUMIFS('2012Figures'!J:J,'2012Figures'!C:C,A330,'2012Figures'!H:H,B330,'2012Figures'!I:I,C330,'2012Figures'!B:B,"BrokerToCy",'2012Figures'!G:G,"E1")</f>
        <v>0</v>
      </c>
      <c r="F330" s="12">
        <f>SUMIFS('2012Figures'!J:J,'2012Figures'!C:C,A330,'2012Figures'!H:H,B330,'2012Figures'!I:I,C330,'2012Figures'!B:B,"BrokerToCy",'2012Figures'!G:G,"P1")</f>
        <v>0</v>
      </c>
      <c r="G330" s="12">
        <f>SUMIFS('2012Figures'!J:J,'2012Figures'!C:C,A330,'2012Figures'!H:H,B330,'2012Figures'!I:I,C330,'2012Figures'!B:B,"CyToBroker",'2012Figures'!G:G,"E1")</f>
        <v>0</v>
      </c>
      <c r="H330" s="12">
        <f>SUMIFS('2012Figures'!J:J,'2012Figures'!C:C,A330,'2012Figures'!H:H,B330,'2012Figures'!I:I,C330,'2012Figures'!B:B,"CyToBroker",'2012Figures'!G:G,"P1")</f>
        <v>0</v>
      </c>
      <c r="J330" s="1" t="s">
        <v>131</v>
      </c>
    </row>
    <row r="331" spans="1:10" x14ac:dyDescent="0.25">
      <c r="A331">
        <v>304</v>
      </c>
      <c r="B331" t="s">
        <v>118</v>
      </c>
      <c r="D331" s="11">
        <f>SUMIFS('2012Figures'!J:J,'2012Figures'!C:C,A331,'2012Figures'!I:I,"")</f>
        <v>16637737</v>
      </c>
      <c r="E331" s="12">
        <f>SUMIFS('2012Figures'!J:J,'2012Figures'!C:C,A331,'2012Figures'!I:I,"",'2012Figures'!B:B,"BrokerToCy",'2012Figures'!G:G,"E1")</f>
        <v>0</v>
      </c>
      <c r="F331" s="12">
        <f>SUMIFS('2012Figures'!J:J,'2012Figures'!C:C,A331,'2012Figures'!I:I,"",'2012Figures'!B:B,"BrokerToCy",'2012Figures'!G:G,"P1")</f>
        <v>0</v>
      </c>
      <c r="G331" s="12">
        <f>SUMIFS('2012Figures'!J:J,'2012Figures'!C:C,A331,'2012Figures'!I:I,"",'2012Figures'!B:B,"CyToBroker",'2012Figures'!G:G,"E1")</f>
        <v>16637725</v>
      </c>
      <c r="H331" s="12">
        <f>SUMIFS('2012Figures'!J:J,'2012Figures'!C:C,A331,'2012Figures'!I:I,"",'2012Figures'!B:B,"CyToBroker",'2012Figures'!G:G,"P1")</f>
        <v>12</v>
      </c>
      <c r="J331" s="1" t="s">
        <v>131</v>
      </c>
    </row>
    <row r="332" spans="1:10" x14ac:dyDescent="0.25">
      <c r="A332" s="37"/>
      <c r="B332" s="37" t="s">
        <v>92</v>
      </c>
      <c r="C332" s="38"/>
      <c r="D332" s="39">
        <f>SUM(E332:H332)</f>
        <v>16637737</v>
      </c>
      <c r="E332" s="39">
        <f>SUM(E328:E331)</f>
        <v>0</v>
      </c>
      <c r="F332" s="39">
        <f>SUM(F328:F331)</f>
        <v>0</v>
      </c>
      <c r="G332" s="39">
        <f>SUM(G328:G331)</f>
        <v>16637725</v>
      </c>
      <c r="H332" s="39">
        <f>SUM(H328:H331)</f>
        <v>12</v>
      </c>
      <c r="I332" s="37"/>
      <c r="J332" s="38"/>
    </row>
    <row r="333" spans="1:10" x14ac:dyDescent="0.25">
      <c r="A333" s="13">
        <v>305</v>
      </c>
      <c r="B333" s="13" t="s">
        <v>119</v>
      </c>
      <c r="C333" s="14" t="s">
        <v>88</v>
      </c>
      <c r="D333" s="15">
        <f>SUMIFS('2012Figures'!J:J,'2012Figures'!C:C,A333)</f>
        <v>2169079</v>
      </c>
      <c r="E333" s="15">
        <f>SUMIFS('2012Figures'!J:J,'2012Figures'!C:C,A333,'2012Figures'!B:B,"BrokerToCy",'2012Figures'!G:G,"E1")</f>
        <v>0</v>
      </c>
      <c r="F333" s="15">
        <f>SUMIFS('2012Figures'!J:J,'2012Figures'!C:C,A333,'2012Figures'!B:B,"BrokerToCy",'2012Figures'!G:G,"P1")</f>
        <v>0</v>
      </c>
      <c r="G333" s="15">
        <f>SUMIFS('2012Figures'!J:J,'2012Figures'!C:C,A333,'2012Figures'!B:B,"CyToBroker",'2012Figures'!G:G,"E1")</f>
        <v>2169079</v>
      </c>
      <c r="H333" s="15">
        <f>SUMIFS('2012Figures'!J:J,'2012Figures'!C:C,A333,'2012Figures'!B:B,"CyToBroker",'2012Figures'!G:G,"P1")</f>
        <v>0</v>
      </c>
      <c r="I333" s="13"/>
      <c r="J333" s="14"/>
    </row>
    <row r="334" spans="1:10" x14ac:dyDescent="0.25">
      <c r="A334">
        <v>305</v>
      </c>
      <c r="B334" t="s">
        <v>119</v>
      </c>
      <c r="C334" s="1">
        <v>1</v>
      </c>
      <c r="D334" s="11">
        <f>SUMIFS('2012Figures'!J:J,'2012Figures'!C:C,A334,'2012Figures'!H:H,B334,'2012Figures'!I:I,C334)</f>
        <v>0</v>
      </c>
      <c r="E334" s="12">
        <f>SUMIFS('2012Figures'!J:J,'2012Figures'!C:C,A334,'2012Figures'!H:H,B334,'2012Figures'!I:I,C334,'2012Figures'!B:B,"BrokerToCy",'2012Figures'!G:G,"E1")</f>
        <v>0</v>
      </c>
      <c r="F334" s="12">
        <f>SUMIFS('2012Figures'!J:J,'2012Figures'!C:C,A334,'2012Figures'!H:H,B334,'2012Figures'!I:I,C334,'2012Figures'!B:B,"BrokerToCy",'2012Figures'!G:G,"P1")</f>
        <v>0</v>
      </c>
      <c r="G334" s="12">
        <f>SUMIFS('2012Figures'!J:J,'2012Figures'!C:C,A334,'2012Figures'!H:H,B334,'2012Figures'!I:I,C334,'2012Figures'!B:B,"CyToBroker",'2012Figures'!G:G,"E1")</f>
        <v>0</v>
      </c>
      <c r="H334" s="12">
        <f>SUMIFS('2012Figures'!J:J,'2012Figures'!C:C,A334,'2012Figures'!H:H,B334,'2012Figures'!I:I,C334,'2012Figures'!B:B,"CyToBroker",'2012Figures'!G:G,"P1")</f>
        <v>0</v>
      </c>
      <c r="J334" s="1" t="s">
        <v>131</v>
      </c>
    </row>
    <row r="335" spans="1:10" x14ac:dyDescent="0.25">
      <c r="A335">
        <v>305</v>
      </c>
      <c r="B335" t="s">
        <v>119</v>
      </c>
      <c r="D335" s="11">
        <f>SUMIFS('2012Figures'!J:J,'2012Figures'!C:C,A335,'2012Figures'!I:I,"")</f>
        <v>2169079</v>
      </c>
      <c r="E335" s="12">
        <f>SUMIFS('2012Figures'!J:J,'2012Figures'!C:C,A335,'2012Figures'!I:I,"",'2012Figures'!B:B,"BrokerToCy",'2012Figures'!G:G,"E1")</f>
        <v>0</v>
      </c>
      <c r="F335" s="12">
        <f>SUMIFS('2012Figures'!J:J,'2012Figures'!C:C,A335,'2012Figures'!I:I,"",'2012Figures'!B:B,"BrokerToCy",'2012Figures'!G:G,"P1")</f>
        <v>0</v>
      </c>
      <c r="G335" s="12">
        <f>SUMIFS('2012Figures'!J:J,'2012Figures'!C:C,A335,'2012Figures'!I:I,"",'2012Figures'!B:B,"CyToBroker",'2012Figures'!G:G,"E1")</f>
        <v>2169079</v>
      </c>
      <c r="H335" s="12">
        <f>SUMIFS('2012Figures'!J:J,'2012Figures'!C:C,A335,'2012Figures'!I:I,"",'2012Figures'!B:B,"CyToBroker",'2012Figures'!G:G,"P1")</f>
        <v>0</v>
      </c>
      <c r="J335" s="1" t="s">
        <v>131</v>
      </c>
    </row>
    <row r="336" spans="1:10" x14ac:dyDescent="0.25">
      <c r="A336" s="37"/>
      <c r="B336" s="37" t="s">
        <v>92</v>
      </c>
      <c r="C336" s="38"/>
      <c r="D336" s="39">
        <f>SUM(E336:H336)</f>
        <v>2169079</v>
      </c>
      <c r="E336" s="39">
        <f>SUM(E334:E335)</f>
        <v>0</v>
      </c>
      <c r="F336" s="39">
        <f>SUM(F334:F335)</f>
        <v>0</v>
      </c>
      <c r="G336" s="39">
        <f>SUM(G334:G335)</f>
        <v>2169079</v>
      </c>
      <c r="H336" s="39">
        <f>SUM(H334:H335)</f>
        <v>0</v>
      </c>
      <c r="I336" s="37"/>
      <c r="J336" s="38"/>
    </row>
    <row r="337" spans="1:10" x14ac:dyDescent="0.25">
      <c r="A337" s="13">
        <v>306</v>
      </c>
      <c r="B337" s="13" t="s">
        <v>120</v>
      </c>
      <c r="C337" s="14" t="s">
        <v>88</v>
      </c>
      <c r="D337" s="15">
        <f>SUMIFS('2012Figures'!J:J,'2012Figures'!C:C,A337)</f>
        <v>81727</v>
      </c>
      <c r="E337" s="15">
        <f>SUMIFS('2012Figures'!J:J,'2012Figures'!C:C,A337,'2012Figures'!B:B,"BrokerToCy",'2012Figures'!G:G,"E1")</f>
        <v>0</v>
      </c>
      <c r="F337" s="15">
        <f>SUMIFS('2012Figures'!J:J,'2012Figures'!C:C,A337,'2012Figures'!B:B,"BrokerToCy",'2012Figures'!G:G,"P1")</f>
        <v>0</v>
      </c>
      <c r="G337" s="15">
        <f>SUMIFS('2012Figures'!J:J,'2012Figures'!C:C,A337,'2012Figures'!B:B,"CyToBroker",'2012Figures'!G:G,"E1")</f>
        <v>81727</v>
      </c>
      <c r="H337" s="15">
        <f>SUMIFS('2012Figures'!J:J,'2012Figures'!C:C,A337,'2012Figures'!B:B,"CyToBroker",'2012Figures'!G:G,"P1")</f>
        <v>0</v>
      </c>
      <c r="I337" s="13"/>
      <c r="J337" s="14"/>
    </row>
    <row r="338" spans="1:10" x14ac:dyDescent="0.25">
      <c r="A338">
        <v>306</v>
      </c>
      <c r="B338" t="s">
        <v>120</v>
      </c>
      <c r="C338" s="1">
        <v>3</v>
      </c>
      <c r="D338" s="11">
        <f>SUMIFS('2012Figures'!J:J,'2012Figures'!C:C,A338,'2012Figures'!H:H,B338,'2012Figures'!I:I,C338)</f>
        <v>0</v>
      </c>
      <c r="E338" s="16">
        <f>SUMIFS('2012Figures'!J:J,'2012Figures'!C:C,A338,'2012Figures'!H:H,B338,'2012Figures'!I:I,C338,'2012Figures'!B:B,"BrokerToCy",'2012Figures'!G:G,"E1")</f>
        <v>0</v>
      </c>
      <c r="F338" s="16">
        <f>SUMIFS('2012Figures'!J:J,'2012Figures'!C:C,A338,'2012Figures'!H:H,B338,'2012Figures'!I:I,C338,'2012Figures'!B:B,"BrokerToCy",'2012Figures'!G:G,"P1")</f>
        <v>0</v>
      </c>
      <c r="G338" s="16">
        <f>SUMIFS('2012Figures'!J:J,'2012Figures'!C:C,A338,'2012Figures'!H:H,B338,'2012Figures'!I:I,C338,'2012Figures'!B:B,"CyToBroker",'2012Figures'!G:G,"E1")</f>
        <v>0</v>
      </c>
      <c r="H338" s="16">
        <f>SUMIFS('2012Figures'!J:J,'2012Figures'!C:C,A338,'2012Figures'!H:H,B338,'2012Figures'!I:I,C338,'2012Figures'!B:B,"CyToBroker",'2012Figures'!G:G,"P1")</f>
        <v>0</v>
      </c>
      <c r="I338" s="17"/>
      <c r="J338" s="18">
        <v>201401</v>
      </c>
    </row>
    <row r="339" spans="1:10" x14ac:dyDescent="0.25">
      <c r="A339">
        <v>306</v>
      </c>
      <c r="B339" t="s">
        <v>120</v>
      </c>
      <c r="C339" s="1">
        <v>2</v>
      </c>
      <c r="D339" s="11">
        <f>SUMIFS('2012Figures'!J:J,'2012Figures'!C:C,A339,'2012Figures'!H:H,B339,'2012Figures'!I:I,C339)</f>
        <v>0</v>
      </c>
      <c r="E339" s="11">
        <f>SUMIFS('2012Figures'!J:J,'2012Figures'!C:C,A339,'2012Figures'!H:H,B339,'2012Figures'!I:I,C339,'2012Figures'!B:B,"BrokerToCy",'2012Figures'!G:G,"E1")</f>
        <v>0</v>
      </c>
      <c r="F339" s="11">
        <f>SUMIFS('2012Figures'!J:J,'2012Figures'!C:C,A339,'2012Figures'!H:H,B339,'2012Figures'!I:I,C339,'2012Figures'!B:B,"BrokerToCy",'2012Figures'!G:G,"P1")</f>
        <v>0</v>
      </c>
      <c r="G339" s="11">
        <f>SUMIFS('2012Figures'!J:J,'2012Figures'!C:C,A339,'2012Figures'!H:H,B339,'2012Figures'!I:I,C339,'2012Figures'!B:B,"CyToBroker",'2012Figures'!G:G,"E1")</f>
        <v>0</v>
      </c>
      <c r="H339" s="11">
        <f>SUMIFS('2012Figures'!J:J,'2012Figures'!C:C,A339,'2012Figures'!H:H,B339,'2012Figures'!I:I,C339,'2012Figures'!B:B,"CyToBroker",'2012Figures'!G:G,"P1")</f>
        <v>0</v>
      </c>
      <c r="I339" s="7"/>
      <c r="J339" s="10">
        <v>201301</v>
      </c>
    </row>
    <row r="340" spans="1:10" x14ac:dyDescent="0.25">
      <c r="A340">
        <v>306</v>
      </c>
      <c r="B340" t="s">
        <v>120</v>
      </c>
      <c r="C340" s="1">
        <v>1</v>
      </c>
      <c r="D340" s="11">
        <f>SUMIFS('2012Figures'!J:J,'2012Figures'!C:C,A340,'2012Figures'!H:H,B340,'2012Figures'!I:I,C340)</f>
        <v>0</v>
      </c>
      <c r="E340" s="12">
        <f>SUMIFS('2012Figures'!J:J,'2012Figures'!C:C,A340,'2012Figures'!H:H,B340,'2012Figures'!I:I,C340,'2012Figures'!B:B,"BrokerToCy",'2012Figures'!G:G,"E1")</f>
        <v>0</v>
      </c>
      <c r="F340" s="12">
        <f>SUMIFS('2012Figures'!J:J,'2012Figures'!C:C,A340,'2012Figures'!H:H,B340,'2012Figures'!I:I,C340,'2012Figures'!B:B,"BrokerToCy",'2012Figures'!G:G,"P1")</f>
        <v>0</v>
      </c>
      <c r="G340" s="12">
        <f>SUMIFS('2012Figures'!J:J,'2012Figures'!C:C,A340,'2012Figures'!H:H,B340,'2012Figures'!I:I,C340,'2012Figures'!B:B,"CyToBroker",'2012Figures'!G:G,"E1")</f>
        <v>0</v>
      </c>
      <c r="H340" s="12">
        <f>SUMIFS('2012Figures'!J:J,'2012Figures'!C:C,A340,'2012Figures'!H:H,B340,'2012Figures'!I:I,C340,'2012Figures'!B:B,"CyToBroker",'2012Figures'!G:G,"P1")</f>
        <v>0</v>
      </c>
      <c r="J340" s="1">
        <v>200801</v>
      </c>
    </row>
    <row r="341" spans="1:10" x14ac:dyDescent="0.25">
      <c r="A341">
        <v>306</v>
      </c>
      <c r="B341" t="s">
        <v>120</v>
      </c>
      <c r="D341" s="11">
        <f>SUMIFS('2012Figures'!J:J,'2012Figures'!C:C,A341,'2012Figures'!I:I,"")</f>
        <v>81727</v>
      </c>
      <c r="E341" s="12">
        <f>SUMIFS('2012Figures'!J:J,'2012Figures'!C:C,A341,'2012Figures'!I:I,"",'2012Figures'!B:B,"BrokerToCy",'2012Figures'!G:G,"E1")</f>
        <v>0</v>
      </c>
      <c r="F341" s="12">
        <f>SUMIFS('2012Figures'!J:J,'2012Figures'!C:C,A341,'2012Figures'!I:I,"",'2012Figures'!B:B,"BrokerToCy",'2012Figures'!G:G,"P1")</f>
        <v>0</v>
      </c>
      <c r="G341" s="12">
        <f>SUMIFS('2012Figures'!J:J,'2012Figures'!C:C,A341,'2012Figures'!I:I,"",'2012Figures'!B:B,"CyToBroker",'2012Figures'!G:G,"E1")</f>
        <v>81727</v>
      </c>
      <c r="H341" s="12">
        <f>SUMIFS('2012Figures'!J:J,'2012Figures'!C:C,A341,'2012Figures'!I:I,"",'2012Figures'!B:B,"CyToBroker",'2012Figures'!G:G,"P1")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81727</v>
      </c>
      <c r="E342" s="39">
        <f>SUM(E338:E341)</f>
        <v>0</v>
      </c>
      <c r="F342" s="39">
        <f>SUM(F338:F341)</f>
        <v>0</v>
      </c>
      <c r="G342" s="39">
        <f>SUM(G338:G341)</f>
        <v>81727</v>
      </c>
      <c r="H342" s="39">
        <f>SUM(H338:H341)</f>
        <v>0</v>
      </c>
      <c r="I342" s="37"/>
      <c r="J342" s="38"/>
    </row>
    <row r="343" spans="1:10" x14ac:dyDescent="0.25">
      <c r="A343" s="13">
        <v>307</v>
      </c>
      <c r="B343" s="13" t="s">
        <v>121</v>
      </c>
      <c r="C343" s="14" t="s">
        <v>88</v>
      </c>
      <c r="D343" s="15">
        <f>SUMIFS('2012Figures'!J:J,'2012Figures'!C:C,A343)</f>
        <v>0</v>
      </c>
      <c r="E343" s="15">
        <f>SUMIFS('2012Figures'!J:J,'2012Figures'!C:C,A343,'2012Figures'!B:B,"BrokerToCy",'2012Figures'!G:G,"E1")</f>
        <v>0</v>
      </c>
      <c r="F343" s="15">
        <f>SUMIFS('2012Figures'!J:J,'2012Figures'!C:C,A343,'2012Figures'!B:B,"BrokerToCy",'2012Figures'!G:G,"P1")</f>
        <v>0</v>
      </c>
      <c r="G343" s="15">
        <f>SUMIFS('2012Figures'!J:J,'2012Figures'!C:C,A343,'2012Figures'!B:B,"CyToBroker",'2012Figures'!G:G,"E1")</f>
        <v>0</v>
      </c>
      <c r="H343" s="15">
        <f>SUMIFS('2012Figures'!J:J,'2012Figures'!C:C,A343,'2012Figures'!B:B,"CyToBroker",'2012Figures'!G:G,"P1")</f>
        <v>0</v>
      </c>
      <c r="I343" s="13"/>
      <c r="J343" s="14"/>
    </row>
    <row r="344" spans="1:10" x14ac:dyDescent="0.25">
      <c r="A344">
        <v>307</v>
      </c>
      <c r="B344" t="s">
        <v>121</v>
      </c>
      <c r="C344" s="1">
        <v>1</v>
      </c>
      <c r="D344" s="11">
        <f>SUMIFS('2012Figures'!J:J,'2012Figures'!C:C,A344,'2012Figures'!H:H,B344,'2012Figures'!I:I,C344)</f>
        <v>0</v>
      </c>
      <c r="E344" s="11">
        <f>SUMIFS('2012Figures'!J:J,'2012Figures'!C:C,A344,'2012Figures'!H:H,B344,'2012Figures'!I:I,C344,'2012Figures'!B:B,"BrokerToCy",'2012Figures'!G:G,"E1")</f>
        <v>0</v>
      </c>
      <c r="F344" s="11">
        <f>SUMIFS('2012Figures'!J:J,'2012Figures'!C:C,A344,'2012Figures'!H:H,B344,'2012Figures'!I:I,C344,'2012Figures'!B:B,"BrokerToCy",'2012Figures'!G:G,"P1")</f>
        <v>0</v>
      </c>
      <c r="G344" s="11">
        <f>SUMIFS('2012Figures'!J:J,'2012Figures'!C:C,A344,'2012Figures'!H:H,B344,'2012Figures'!I:I,C344,'2012Figures'!B:B,"CyToBroker",'2012Figures'!G:G,"E1")</f>
        <v>0</v>
      </c>
      <c r="H344" s="11">
        <f>SUMIFS('2012Figures'!J:J,'2012Figures'!C:C,A344,'2012Figures'!H:H,B344,'2012Figures'!I:I,C344,'2012Figures'!B:B,"CyToBroker",'2012Figures'!G:G,"P1")</f>
        <v>0</v>
      </c>
      <c r="I344" s="7"/>
      <c r="J344" s="10">
        <v>200801</v>
      </c>
    </row>
    <row r="345" spans="1:10" x14ac:dyDescent="0.25">
      <c r="A345">
        <v>307</v>
      </c>
      <c r="B345" t="s">
        <v>121</v>
      </c>
      <c r="D345" s="11">
        <f>SUMIFS('2012Figures'!J:J,'2012Figures'!C:C,A345,'2012Figures'!I:I,"")</f>
        <v>0</v>
      </c>
      <c r="E345" s="12">
        <f>SUMIFS('2012Figures'!J:J,'2012Figures'!C:C,A345,'2012Figures'!I:I,"",'2012Figures'!B:B,"BrokerToCy",'2012Figures'!G:G,"E1")</f>
        <v>0</v>
      </c>
      <c r="F345" s="12">
        <f>SUMIFS('2012Figures'!J:J,'2012Figures'!C:C,A345,'2012Figures'!I:I,"",'2012Figures'!B:B,"BrokerToCy",'2012Figures'!G:G,"P1")</f>
        <v>0</v>
      </c>
      <c r="G345" s="12">
        <f>SUMIFS('2012Figures'!J:J,'2012Figures'!C:C,A345,'2012Figures'!I:I,"",'2012Figures'!B:B,"CyToBroker",'2012Figures'!G:G,"E1")</f>
        <v>0</v>
      </c>
      <c r="H345" s="12">
        <f>SUMIFS('2012Figures'!J:J,'2012Figures'!C:C,A345,'2012Figures'!I:I,"",'2012Figures'!B:B,"CyToBroker",'2012Figures'!G:G,"P1")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401</v>
      </c>
      <c r="B347" s="13" t="s">
        <v>122</v>
      </c>
      <c r="C347" s="14" t="s">
        <v>88</v>
      </c>
      <c r="D347" s="15">
        <f>SUMIFS('2012Figures'!J:J,'2012Figures'!C:C,A347)</f>
        <v>672</v>
      </c>
      <c r="E347" s="15">
        <f>SUMIFS('2012Figures'!J:J,'2012Figures'!C:C,A347,'2012Figures'!B:B,"BrokerToCy",'2012Figures'!G:G,"E1")</f>
        <v>0</v>
      </c>
      <c r="F347" s="15">
        <f>SUMIFS('2012Figures'!J:J,'2012Figures'!C:C,A347,'2012Figures'!B:B,"BrokerToCy",'2012Figures'!G:G,"P1")</f>
        <v>611</v>
      </c>
      <c r="G347" s="15">
        <f>SUMIFS('2012Figures'!J:J,'2012Figures'!C:C,A347,'2012Figures'!B:B,"CyToBroker",'2012Figures'!G:G,"E1")</f>
        <v>0</v>
      </c>
      <c r="H347" s="15">
        <f>SUMIFS('2012Figures'!J:J,'2012Figures'!C:C,A347,'2012Figures'!B:B,"CyToBroker",'2012Figures'!G:G,"P1")</f>
        <v>61</v>
      </c>
      <c r="I347" s="13"/>
      <c r="J347" s="14"/>
    </row>
    <row r="348" spans="1:10" x14ac:dyDescent="0.25">
      <c r="A348">
        <v>401</v>
      </c>
      <c r="B348" t="s">
        <v>122</v>
      </c>
      <c r="C348" s="1">
        <v>1</v>
      </c>
      <c r="D348" s="11">
        <f>SUMIFS('2012Figures'!J:J,'2012Figures'!C:C,A348,'2012Figures'!H:H,B348,'2012Figures'!I:I,C348)</f>
        <v>0</v>
      </c>
      <c r="E348" s="11">
        <f>SUMIFS('2012Figures'!J:J,'2012Figures'!C:C,A348,'2012Figures'!H:H,B348,'2012Figures'!I:I,C348,'2012Figures'!B:B,"BrokerToCy",'2012Figures'!G:G,"E1")</f>
        <v>0</v>
      </c>
      <c r="F348" s="11">
        <f>SUMIFS('2012Figures'!J:J,'2012Figures'!C:C,A348,'2012Figures'!H:H,B348,'2012Figures'!I:I,C348,'2012Figures'!B:B,"BrokerToCy",'2012Figures'!G:G,"P1")</f>
        <v>0</v>
      </c>
      <c r="G348" s="11">
        <f>SUMIFS('2012Figures'!J:J,'2012Figures'!C:C,A348,'2012Figures'!H:H,B348,'2012Figures'!I:I,C348,'2012Figures'!B:B,"CyToBroker",'2012Figures'!G:G,"E1")</f>
        <v>0</v>
      </c>
      <c r="H348" s="11">
        <f>SUMIFS('2012Figures'!J:J,'2012Figures'!C:C,A348,'2012Figures'!H:H,B348,'2012Figures'!I:I,C348,'2012Figures'!B:B,"CyToBroker",'2012Figures'!G:G,"P1")</f>
        <v>0</v>
      </c>
      <c r="I348" s="7"/>
      <c r="J348" s="10">
        <v>200601</v>
      </c>
    </row>
    <row r="349" spans="1:10" x14ac:dyDescent="0.25">
      <c r="A349">
        <v>401</v>
      </c>
      <c r="B349" t="s">
        <v>122</v>
      </c>
      <c r="D349" s="11">
        <f>SUMIFS('2012Figures'!J:J,'2012Figures'!C:C,A349,'2012Figures'!I:I,"")</f>
        <v>672</v>
      </c>
      <c r="E349" s="12">
        <f>SUMIFS('2012Figures'!J:J,'2012Figures'!C:C,A349,'2012Figures'!I:I,"",'2012Figures'!B:B,"BrokerToCy",'2012Figures'!G:G,"E1")</f>
        <v>0</v>
      </c>
      <c r="F349" s="12">
        <f>SUMIFS('2012Figures'!J:J,'2012Figures'!C:C,A349,'2012Figures'!I:I,"",'2012Figures'!B:B,"BrokerToCy",'2012Figures'!G:G,"P1")</f>
        <v>611</v>
      </c>
      <c r="G349" s="12">
        <f>SUMIFS('2012Figures'!J:J,'2012Figures'!C:C,A349,'2012Figures'!I:I,"",'2012Figures'!B:B,"CyToBroker",'2012Figures'!G:G,"E1")</f>
        <v>0</v>
      </c>
      <c r="H349" s="12">
        <f>SUMIFS('2012Figures'!J:J,'2012Figures'!C:C,A349,'2012Figures'!I:I,"",'2012Figures'!B:B,"CyToBroker",'2012Figures'!G:G,"P1")</f>
        <v>61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672</v>
      </c>
      <c r="E350" s="39">
        <f>SUM(E348:E349)</f>
        <v>0</v>
      </c>
      <c r="F350" s="39">
        <f>SUM(F348:F349)</f>
        <v>611</v>
      </c>
      <c r="G350" s="39">
        <f>SUM(G348:G349)</f>
        <v>0</v>
      </c>
      <c r="H350" s="39">
        <f>SUM(H348:H349)</f>
        <v>61</v>
      </c>
      <c r="I350" s="37"/>
      <c r="J350" s="38"/>
    </row>
    <row r="351" spans="1:10" x14ac:dyDescent="0.25">
      <c r="A351" s="13">
        <v>410</v>
      </c>
      <c r="B351" s="13" t="s">
        <v>123</v>
      </c>
      <c r="C351" s="14" t="s">
        <v>88</v>
      </c>
      <c r="D351" s="15">
        <f>SUMIFS('2012Figures'!J:J,'2012Figures'!C:C,A351)</f>
        <v>870301</v>
      </c>
      <c r="E351" s="15">
        <f>SUMIFS('2012Figures'!J:J,'2012Figures'!C:C,A351,'2012Figures'!B:B,"BrokerToCy",'2012Figures'!G:G,"E1")</f>
        <v>337205</v>
      </c>
      <c r="F351" s="15">
        <f>SUMIFS('2012Figures'!J:J,'2012Figures'!C:C,A351,'2012Figures'!B:B,"BrokerToCy",'2012Figures'!G:G,"P1")</f>
        <v>241461</v>
      </c>
      <c r="G351" s="15">
        <f>SUMIFS('2012Figures'!J:J,'2012Figures'!C:C,A351,'2012Figures'!B:B,"CyToBroker",'2012Figures'!G:G,"E1")</f>
        <v>0</v>
      </c>
      <c r="H351" s="15">
        <f>SUMIFS('2012Figures'!J:J,'2012Figures'!C:C,A351,'2012Figures'!B:B,"CyToBroker",'2012Figures'!G:G,"P1")</f>
        <v>291635</v>
      </c>
      <c r="I351" s="13"/>
      <c r="J351" s="14"/>
    </row>
    <row r="352" spans="1:10" x14ac:dyDescent="0.25">
      <c r="A352">
        <v>410</v>
      </c>
      <c r="B352" t="s">
        <v>123</v>
      </c>
      <c r="C352" s="1">
        <v>4</v>
      </c>
      <c r="D352" s="11">
        <f>SUMIFS('2012Figures'!J:J,'2012Figures'!C:C,A352,'2012Figures'!H:H,B352,'2012Figures'!I:I,C352)</f>
        <v>0</v>
      </c>
      <c r="E352" s="11">
        <f>SUMIFS('2012Figures'!J:J,'2012Figures'!C:C,A352,'2012Figures'!H:H,B352,'2012Figures'!I:I,C352,'2012Figures'!B:B,"BrokerToCy",'2012Figures'!G:G,"E1")</f>
        <v>0</v>
      </c>
      <c r="F352" s="11">
        <f>SUMIFS('2012Figures'!J:J,'2012Figures'!C:C,A352,'2012Figures'!H:H,B352,'2012Figures'!I:I,C352,'2012Figures'!B:B,"BrokerToCy",'2012Figures'!G:G,"P1")</f>
        <v>0</v>
      </c>
      <c r="G352" s="11">
        <f>SUMIFS('2012Figures'!J:J,'2012Figures'!C:C,A352,'2012Figures'!H:H,B352,'2012Figures'!I:I,C352,'2012Figures'!B:B,"CyToBroker",'2012Figures'!G:G,"E1")</f>
        <v>0</v>
      </c>
      <c r="H352" s="11">
        <f>SUMIFS('2012Figures'!J:J,'2012Figures'!C:C,A352,'2012Figures'!H:H,B352,'2012Figures'!I:I,C352,'2012Figures'!B:B,"CyToBroker",'2012Figures'!G:G,"P1")</f>
        <v>0</v>
      </c>
      <c r="I352" s="7"/>
      <c r="J352" s="10">
        <v>201301</v>
      </c>
    </row>
    <row r="353" spans="1:10" x14ac:dyDescent="0.25">
      <c r="A353">
        <v>410</v>
      </c>
      <c r="B353" t="s">
        <v>123</v>
      </c>
      <c r="C353" s="1">
        <v>3</v>
      </c>
      <c r="D353" s="11">
        <f>SUMIFS('2012Figures'!J:J,'2012Figures'!C:C,A353,'2012Figures'!H:H,B353,'2012Figures'!I:I,C353)</f>
        <v>0</v>
      </c>
      <c r="E353" s="12">
        <f>SUMIFS('2012Figures'!J:J,'2012Figures'!C:C,A353,'2012Figures'!H:H,B353,'2012Figures'!I:I,C353,'2012Figures'!B:B,"BrokerToCy",'2012Figures'!G:G,"E1")</f>
        <v>0</v>
      </c>
      <c r="F353" s="12">
        <f>SUMIFS('2012Figures'!J:J,'2012Figures'!C:C,A353,'2012Figures'!H:H,B353,'2012Figures'!I:I,C353,'2012Figures'!B:B,"BrokerToCy",'2012Figures'!G:G,"P1")</f>
        <v>0</v>
      </c>
      <c r="G353" s="12">
        <f>SUMIFS('2012Figures'!J:J,'2012Figures'!C:C,A353,'2012Figures'!H:H,B353,'2012Figures'!I:I,C353,'2012Figures'!B:B,"CyToBroker",'2012Figures'!G:G,"E1")</f>
        <v>0</v>
      </c>
      <c r="H353" s="12">
        <f>SUMIFS('2012Figures'!J:J,'2012Figures'!C:C,A353,'2012Figures'!H:H,B353,'2012Figures'!I:I,C353,'2012Figures'!B:B,"CyToBroker",'2012Figures'!G:G,"P1")</f>
        <v>0</v>
      </c>
      <c r="J353" s="1">
        <v>201201</v>
      </c>
    </row>
    <row r="354" spans="1:10" x14ac:dyDescent="0.25">
      <c r="A354">
        <v>410</v>
      </c>
      <c r="B354" t="s">
        <v>123</v>
      </c>
      <c r="C354" s="1">
        <v>2</v>
      </c>
      <c r="D354" s="11">
        <f>SUMIFS('2012Figures'!J:J,'2012Figures'!C:C,A354,'2012Figures'!H:H,B354,'2012Figures'!I:I,C354)</f>
        <v>0</v>
      </c>
      <c r="E354" s="12">
        <f>SUMIFS('2012Figures'!J:J,'2012Figures'!C:C,A354,'2012Figures'!H:H,B354,'2012Figures'!I:I,C354,'2012Figures'!B:B,"BrokerToCy",'2012Figures'!G:G,"E1")</f>
        <v>0</v>
      </c>
      <c r="F354" s="12">
        <f>SUMIFS('2012Figures'!J:J,'2012Figures'!C:C,A354,'2012Figures'!H:H,B354,'2012Figures'!I:I,C354,'2012Figures'!B:B,"BrokerToCy",'2012Figures'!G:G,"P1")</f>
        <v>0</v>
      </c>
      <c r="G354" s="12">
        <f>SUMIFS('2012Figures'!J:J,'2012Figures'!C:C,A354,'2012Figures'!H:H,B354,'2012Figures'!I:I,C354,'2012Figures'!B:B,"CyToBroker",'2012Figures'!G:G,"E1")</f>
        <v>0</v>
      </c>
      <c r="H354" s="12">
        <f>SUMIFS('2012Figures'!J:J,'2012Figures'!C:C,A354,'2012Figures'!H:H,B354,'2012Figures'!I:I,C354,'2012Figures'!B:B,"CyToBroker",'2012Figures'!G:G,"P1")</f>
        <v>0</v>
      </c>
      <c r="J354" s="1">
        <v>201101</v>
      </c>
    </row>
    <row r="355" spans="1:10" x14ac:dyDescent="0.25">
      <c r="A355">
        <v>410</v>
      </c>
      <c r="B355" t="s">
        <v>123</v>
      </c>
      <c r="C355" s="1">
        <v>1</v>
      </c>
      <c r="D355" s="11">
        <f>SUMIFS('2012Figures'!J:J,'2012Figures'!C:C,A355,'2012Figures'!H:H,B355,'2012Figures'!I:I,C355)</f>
        <v>0</v>
      </c>
      <c r="E355" s="12">
        <f>SUMIFS('2012Figures'!J:J,'2012Figures'!C:C,A355,'2012Figures'!H:H,B355,'2012Figures'!I:I,C355,'2012Figures'!B:B,"BrokerToCy",'2012Figures'!G:G,"E1")</f>
        <v>0</v>
      </c>
      <c r="F355" s="12">
        <f>SUMIFS('2012Figures'!J:J,'2012Figures'!C:C,A355,'2012Figures'!H:H,B355,'2012Figures'!I:I,C355,'2012Figures'!B:B,"BrokerToCy",'2012Figures'!G:G,"P1")</f>
        <v>0</v>
      </c>
      <c r="G355" s="12">
        <f>SUMIFS('2012Figures'!J:J,'2012Figures'!C:C,A355,'2012Figures'!H:H,B355,'2012Figures'!I:I,C355,'2012Figures'!B:B,"CyToBroker",'2012Figures'!G:G,"E1")</f>
        <v>0</v>
      </c>
      <c r="H355" s="12">
        <f>SUMIFS('2012Figures'!J:J,'2012Figures'!C:C,A355,'2012Figures'!H:H,B355,'2012Figures'!I:I,C355,'2012Figures'!B:B,"CyToBroker",'2012Figures'!G:G,"P1")</f>
        <v>0</v>
      </c>
      <c r="J355" s="1">
        <v>200901</v>
      </c>
    </row>
    <row r="356" spans="1:10" x14ac:dyDescent="0.25">
      <c r="A356">
        <v>410</v>
      </c>
      <c r="B356" t="s">
        <v>123</v>
      </c>
      <c r="D356" s="11">
        <f>SUMIFS('2012Figures'!J:J,'2012Figures'!C:C,A356,'2012Figures'!I:I,"")</f>
        <v>870301</v>
      </c>
      <c r="E356" s="12">
        <f>SUMIFS('2012Figures'!J:J,'2012Figures'!C:C,A356,'2012Figures'!I:I,"",'2012Figures'!B:B,"BrokerToCy",'2012Figures'!G:G,"E1")</f>
        <v>337205</v>
      </c>
      <c r="F356" s="12">
        <f>SUMIFS('2012Figures'!J:J,'2012Figures'!C:C,A356,'2012Figures'!I:I,"",'2012Figures'!B:B,"BrokerToCy",'2012Figures'!G:G,"P1")</f>
        <v>241461</v>
      </c>
      <c r="G356" s="12">
        <f>SUMIFS('2012Figures'!J:J,'2012Figures'!C:C,A356,'2012Figures'!I:I,"",'2012Figures'!B:B,"CyToBroker",'2012Figures'!G:G,"E1")</f>
        <v>0</v>
      </c>
      <c r="H356" s="12">
        <f>SUMIFS('2012Figures'!J:J,'2012Figures'!C:C,A356,'2012Figures'!I:I,"",'2012Figures'!B:B,"CyToBroker",'2012Figures'!G:G,"P1")</f>
        <v>291635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870301</v>
      </c>
      <c r="E357" s="39">
        <f>SUM(E352:E356)</f>
        <v>337205</v>
      </c>
      <c r="F357" s="39">
        <f>SUM(F352:F356)</f>
        <v>241461</v>
      </c>
      <c r="G357" s="39">
        <f>SUM(G352:G356)</f>
        <v>0</v>
      </c>
      <c r="H357" s="39">
        <f>SUM(H352:H356)</f>
        <v>291635</v>
      </c>
      <c r="I357" s="37"/>
      <c r="J357" s="38"/>
    </row>
    <row r="358" spans="1:10" x14ac:dyDescent="0.25">
      <c r="A358" s="13">
        <v>601</v>
      </c>
      <c r="B358" s="13" t="s">
        <v>124</v>
      </c>
      <c r="C358" s="14" t="s">
        <v>88</v>
      </c>
      <c r="D358" s="15">
        <f>SUMIFS('2012Figures'!J:J,'2012Figures'!C:C,A358)</f>
        <v>876</v>
      </c>
      <c r="E358" s="15">
        <f>SUMIFS('2012Figures'!J:J,'2012Figures'!C:C,A358,'2012Figures'!B:B,"BrokerToCy",'2012Figures'!G:G,"E1")</f>
        <v>0</v>
      </c>
      <c r="F358" s="15">
        <f>SUMIFS('2012Figures'!J:J,'2012Figures'!C:C,A358,'2012Figures'!B:B,"BrokerToCy",'2012Figures'!G:G,"P1")</f>
        <v>0</v>
      </c>
      <c r="G358" s="15">
        <f>SUMIFS('2012Figures'!J:J,'2012Figures'!C:C,A358,'2012Figures'!B:B,"CyToBroker",'2012Figures'!G:G,"E1")</f>
        <v>876</v>
      </c>
      <c r="H358" s="15">
        <f>SUMIFS('2012Figures'!J:J,'2012Figures'!C:C,A358,'2012Figures'!B:B,"CyToBroker",'2012Figures'!G:G,"P1")</f>
        <v>0</v>
      </c>
      <c r="I358" s="13"/>
      <c r="J358" s="14"/>
    </row>
    <row r="359" spans="1:10" x14ac:dyDescent="0.25">
      <c r="A359">
        <v>601</v>
      </c>
      <c r="B359" t="s">
        <v>124</v>
      </c>
      <c r="C359" s="1">
        <v>1</v>
      </c>
      <c r="D359" s="11">
        <f>SUMIFS('2012Figures'!J:J,'2012Figures'!C:C,A359,'2012Figures'!H:H,B359,'2012Figures'!I:I,C359)</f>
        <v>0</v>
      </c>
      <c r="E359" s="11">
        <f>SUMIFS('2012Figures'!J:J,'2012Figures'!C:C,A359,'2012Figures'!H:H,B359,'2012Figures'!I:I,C359,'2012Figures'!B:B,"BrokerToCy",'2012Figures'!G:G,"E1")</f>
        <v>0</v>
      </c>
      <c r="F359" s="11">
        <f>SUMIFS('2012Figures'!J:J,'2012Figures'!C:C,A359,'2012Figures'!H:H,B359,'2012Figures'!I:I,C359,'2012Figures'!B:B,"BrokerToCy",'2012Figures'!G:G,"P1")</f>
        <v>0</v>
      </c>
      <c r="G359" s="11">
        <f>SUMIFS('2012Figures'!J:J,'2012Figures'!C:C,A359,'2012Figures'!H:H,B359,'2012Figures'!I:I,C359,'2012Figures'!B:B,"CyToBroker",'2012Figures'!G:G,"E1")</f>
        <v>0</v>
      </c>
      <c r="H359" s="11">
        <f>SUMIFS('2012Figures'!J:J,'2012Figures'!C:C,A359,'2012Figures'!H:H,B359,'2012Figures'!I:I,C359,'2012Figures'!B:B,"CyToBroker",'2012Figures'!G:G,"P1")</f>
        <v>0</v>
      </c>
      <c r="I359" s="7"/>
      <c r="J359" s="1" t="s">
        <v>131</v>
      </c>
    </row>
    <row r="360" spans="1:10" x14ac:dyDescent="0.25">
      <c r="A360">
        <v>601</v>
      </c>
      <c r="B360" t="s">
        <v>124</v>
      </c>
      <c r="D360" s="11">
        <f>SUMIFS('2012Figures'!J:J,'2012Figures'!C:C,A360,'2012Figures'!I:I,"")</f>
        <v>876</v>
      </c>
      <c r="E360" s="12">
        <f>SUMIFS('2012Figures'!J:J,'2012Figures'!C:C,A360,'2012Figures'!I:I,"",'2012Figures'!B:B,"BrokerToCy",'2012Figures'!G:G,"E1")</f>
        <v>0</v>
      </c>
      <c r="F360" s="12">
        <f>SUMIFS('2012Figures'!J:J,'2012Figures'!C:C,A360,'2012Figures'!I:I,"",'2012Figures'!B:B,"BrokerToCy",'2012Figures'!G:G,"P1")</f>
        <v>0</v>
      </c>
      <c r="G360" s="12">
        <f>SUMIFS('2012Figures'!J:J,'2012Figures'!C:C,A360,'2012Figures'!I:I,"",'2012Figures'!B:B,"CyToBroker",'2012Figures'!G:G,"E1")</f>
        <v>876</v>
      </c>
      <c r="H360" s="12">
        <f>SUMIFS('2012Figures'!J:J,'2012Figures'!C:C,A360,'2012Figures'!I:I,"",'2012Figures'!B:B,"CyToBroker",'2012Figures'!G:G,"P1")</f>
        <v>0</v>
      </c>
      <c r="J360" s="1" t="s">
        <v>131</v>
      </c>
    </row>
    <row r="361" spans="1:10" x14ac:dyDescent="0.25">
      <c r="A361" s="37"/>
      <c r="B361" s="37" t="s">
        <v>92</v>
      </c>
      <c r="C361" s="38"/>
      <c r="D361" s="39">
        <f>SUM(E361:H361)</f>
        <v>876</v>
      </c>
      <c r="E361" s="39">
        <f>SUM(E359:E360)</f>
        <v>0</v>
      </c>
      <c r="F361" s="39">
        <f>SUM(F359:F360)</f>
        <v>0</v>
      </c>
      <c r="G361" s="39">
        <f>SUM(G359:G360)</f>
        <v>876</v>
      </c>
      <c r="H361" s="39">
        <f>SUM(H359:H360)</f>
        <v>0</v>
      </c>
      <c r="I361" s="37"/>
      <c r="J361" s="38"/>
    </row>
    <row r="362" spans="1:10" x14ac:dyDescent="0.25">
      <c r="A362" s="13">
        <v>602</v>
      </c>
      <c r="B362" s="13" t="s">
        <v>125</v>
      </c>
      <c r="C362" s="14" t="s">
        <v>88</v>
      </c>
      <c r="D362" s="15">
        <f>SUMIFS('2012Figures'!J:J,'2012Figures'!C:C,A362)</f>
        <v>1243</v>
      </c>
      <c r="E362" s="15">
        <f>SUMIFS('2012Figures'!J:J,'2012Figures'!C:C,A362,'2012Figures'!B:B,"BrokerToCy",'2012Figures'!G:G,"E1")</f>
        <v>0</v>
      </c>
      <c r="F362" s="15">
        <f>SUMIFS('2012Figures'!J:J,'2012Figures'!C:C,A362,'2012Figures'!B:B,"BrokerToCy",'2012Figures'!G:G,"P1")</f>
        <v>0</v>
      </c>
      <c r="G362" s="15">
        <f>SUMIFS('2012Figures'!J:J,'2012Figures'!C:C,A362,'2012Figures'!B:B,"CyToBroker",'2012Figures'!G:G,"E1")</f>
        <v>1243</v>
      </c>
      <c r="H362" s="15">
        <f>SUMIFS('2012Figures'!J:J,'2012Figures'!C:C,A362,'2012Figures'!B:B,"CyToBroker",'2012Figures'!G:G,"P1")</f>
        <v>0</v>
      </c>
      <c r="I362" s="13"/>
      <c r="J362" s="14"/>
    </row>
    <row r="363" spans="1:10" x14ac:dyDescent="0.25">
      <c r="A363">
        <v>602</v>
      </c>
      <c r="B363" t="s">
        <v>125</v>
      </c>
      <c r="C363" s="1">
        <v>1</v>
      </c>
      <c r="D363" s="11">
        <f>SUMIFS('2012Figures'!J:J,'2012Figures'!C:C,A363,'2012Figures'!H:H,B363,'2012Figures'!I:I,C363)</f>
        <v>0</v>
      </c>
      <c r="E363" s="11">
        <f>SUMIFS('2012Figures'!J:J,'2012Figures'!C:C,A363,'2012Figures'!H:H,B363,'2012Figures'!I:I,C363,'2012Figures'!B:B,"BrokerToCy",'2012Figures'!G:G,"E1")</f>
        <v>0</v>
      </c>
      <c r="F363" s="11">
        <f>SUMIFS('2012Figures'!J:J,'2012Figures'!C:C,A363,'2012Figures'!H:H,B363,'2012Figures'!I:I,C363,'2012Figures'!B:B,"BrokerToCy",'2012Figures'!G:G,"P1")</f>
        <v>0</v>
      </c>
      <c r="G363" s="11">
        <f>SUMIFS('2012Figures'!J:J,'2012Figures'!C:C,A363,'2012Figures'!H:H,B363,'2012Figures'!I:I,C363,'2012Figures'!B:B,"CyToBroker",'2012Figures'!G:G,"E1")</f>
        <v>0</v>
      </c>
      <c r="H363" s="11">
        <f>SUMIFS('2012Figures'!J:J,'2012Figures'!C:C,A363,'2012Figures'!H:H,B363,'2012Figures'!I:I,C363,'2012Figures'!B:B,"CyToBroker",'2012Figures'!G:G,"P1")</f>
        <v>0</v>
      </c>
      <c r="I363" s="7"/>
      <c r="J363" s="1" t="s">
        <v>131</v>
      </c>
    </row>
    <row r="364" spans="1:10" x14ac:dyDescent="0.25">
      <c r="A364">
        <v>602</v>
      </c>
      <c r="B364" t="s">
        <v>125</v>
      </c>
      <c r="D364" s="11">
        <f>SUMIFS('2012Figures'!J:J,'2012Figures'!C:C,A364,'2012Figures'!I:I,"")</f>
        <v>1243</v>
      </c>
      <c r="E364" s="12">
        <f>SUMIFS('2012Figures'!J:J,'2012Figures'!C:C,A364,'2012Figures'!I:I,"",'2012Figures'!B:B,"BrokerToCy",'2012Figures'!G:G,"E1")</f>
        <v>0</v>
      </c>
      <c r="F364" s="12">
        <f>SUMIFS('2012Figures'!J:J,'2012Figures'!C:C,A364,'2012Figures'!I:I,"",'2012Figures'!B:B,"BrokerToCy",'2012Figures'!G:G,"P1")</f>
        <v>0</v>
      </c>
      <c r="G364" s="12">
        <f>SUMIFS('2012Figures'!J:J,'2012Figures'!C:C,A364,'2012Figures'!I:I,"",'2012Figures'!B:B,"CyToBroker",'2012Figures'!G:G,"E1")</f>
        <v>1243</v>
      </c>
      <c r="H364" s="12">
        <f>SUMIFS('2012Figures'!J:J,'2012Figures'!C:C,A364,'2012Figures'!I:I,"",'2012Figures'!B:B,"CyToBroker",'2012Figures'!G:G,"P1")</f>
        <v>0</v>
      </c>
      <c r="J364" s="1" t="s">
        <v>131</v>
      </c>
    </row>
    <row r="365" spans="1:10" x14ac:dyDescent="0.25">
      <c r="A365" s="37"/>
      <c r="B365" s="37" t="s">
        <v>92</v>
      </c>
      <c r="C365" s="38"/>
      <c r="D365" s="39">
        <f>SUM(E365:H365)</f>
        <v>1243</v>
      </c>
      <c r="E365" s="39">
        <f>SUM(E363:E364)</f>
        <v>0</v>
      </c>
      <c r="F365" s="39">
        <f>SUM(F363:F364)</f>
        <v>0</v>
      </c>
      <c r="G365" s="39">
        <f>SUM(G363:G364)</f>
        <v>1243</v>
      </c>
      <c r="H365" s="39">
        <f>SUM(H363:H364)</f>
        <v>0</v>
      </c>
      <c r="I365" s="37"/>
      <c r="J365" s="38"/>
    </row>
    <row r="366" spans="1:10" x14ac:dyDescent="0.25">
      <c r="A366" s="13">
        <v>603</v>
      </c>
      <c r="B366" s="13" t="s">
        <v>126</v>
      </c>
      <c r="C366" s="14" t="s">
        <v>88</v>
      </c>
      <c r="D366" s="15">
        <f>SUMIFS('2012Figures'!J:J,'2012Figures'!C:C,A366)</f>
        <v>194681</v>
      </c>
      <c r="E366" s="15">
        <f>SUMIFS('2012Figures'!J:J,'2012Figures'!C:C,A366,'2012Figures'!B:B,"BrokerToCy",'2012Figures'!G:G,"E1")</f>
        <v>0</v>
      </c>
      <c r="F366" s="15">
        <f>SUMIFS('2012Figures'!J:J,'2012Figures'!C:C,A366,'2012Figures'!B:B,"BrokerToCy",'2012Figures'!G:G,"P1")</f>
        <v>0</v>
      </c>
      <c r="G366" s="15">
        <f>SUMIFS('2012Figures'!J:J,'2012Figures'!C:C,A366,'2012Figures'!B:B,"CyToBroker",'2012Figures'!G:G,"E1")</f>
        <v>194681</v>
      </c>
      <c r="H366" s="15">
        <f>SUMIFS('2012Figures'!J:J,'2012Figures'!C:C,A366,'2012Figures'!B:B,"CyToBroker",'2012Figures'!G:G,"P1")</f>
        <v>0</v>
      </c>
      <c r="I366" s="13"/>
      <c r="J366" s="14"/>
    </row>
    <row r="367" spans="1:10" x14ac:dyDescent="0.25">
      <c r="A367">
        <v>603</v>
      </c>
      <c r="B367" t="s">
        <v>126</v>
      </c>
      <c r="C367" s="1">
        <v>1</v>
      </c>
      <c r="D367" s="11">
        <f>SUMIFS('2012Figures'!J:J,'2012Figures'!C:C,A367,'2012Figures'!H:H,B367,'2012Figures'!I:I,C367)</f>
        <v>0</v>
      </c>
      <c r="E367" s="11">
        <f>SUMIFS('2012Figures'!J:J,'2012Figures'!C:C,A367,'2012Figures'!H:H,B367,'2012Figures'!I:I,C367,'2012Figures'!B:B,"BrokerToCy",'2012Figures'!G:G,"E1")</f>
        <v>0</v>
      </c>
      <c r="F367" s="11">
        <f>SUMIFS('2012Figures'!J:J,'2012Figures'!C:C,A367,'2012Figures'!H:H,B367,'2012Figures'!I:I,C367,'2012Figures'!B:B,"BrokerToCy",'2012Figures'!G:G,"P1")</f>
        <v>0</v>
      </c>
      <c r="G367" s="11">
        <f>SUMIFS('2012Figures'!J:J,'2012Figures'!C:C,A367,'2012Figures'!H:H,B367,'2012Figures'!I:I,C367,'2012Figures'!B:B,"CyToBroker",'2012Figures'!G:G,"E1")</f>
        <v>0</v>
      </c>
      <c r="H367" s="11">
        <f>SUMIFS('2012Figures'!J:J,'2012Figures'!C:C,A367,'2012Figures'!H:H,B367,'2012Figures'!I:I,C367,'2012Figures'!B:B,"CyToBroker",'2012Figures'!G:G,"P1")</f>
        <v>0</v>
      </c>
      <c r="I367" s="7"/>
      <c r="J367" s="10">
        <v>200801</v>
      </c>
    </row>
    <row r="368" spans="1:10" x14ac:dyDescent="0.25">
      <c r="A368">
        <v>603</v>
      </c>
      <c r="B368" t="s">
        <v>126</v>
      </c>
      <c r="D368" s="11">
        <f>SUMIFS('2012Figures'!J:J,'2012Figures'!C:C,A368,'2012Figures'!I:I,"")</f>
        <v>194681</v>
      </c>
      <c r="E368" s="12">
        <f>SUMIFS('2012Figures'!J:J,'2012Figures'!C:C,A368,'2012Figures'!I:I,"",'2012Figures'!B:B,"BrokerToCy",'2012Figures'!G:G,"E1")</f>
        <v>0</v>
      </c>
      <c r="F368" s="12">
        <f>SUMIFS('2012Figures'!J:J,'2012Figures'!C:C,A368,'2012Figures'!I:I,"",'2012Figures'!B:B,"BrokerToCy",'2012Figures'!G:G,"P1")</f>
        <v>0</v>
      </c>
      <c r="G368" s="12">
        <f>SUMIFS('2012Figures'!J:J,'2012Figures'!C:C,A368,'2012Figures'!I:I,"",'2012Figures'!B:B,"CyToBroker",'2012Figures'!G:G,"E1")</f>
        <v>194681</v>
      </c>
      <c r="H368" s="12">
        <f>SUMIFS('2012Figures'!J:J,'2012Figures'!C:C,A368,'2012Figures'!I:I,"",'2012Figures'!B:B,"CyToBroker",'2012Figures'!G:G,"P1")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194681</v>
      </c>
      <c r="E369" s="39">
        <f>SUM(E367:E368)</f>
        <v>0</v>
      </c>
      <c r="F369" s="39">
        <f>SUM(F367:F368)</f>
        <v>0</v>
      </c>
      <c r="G369" s="39">
        <f>SUM(G367:G368)</f>
        <v>194681</v>
      </c>
      <c r="H369" s="39">
        <f>SUM(H367:H368)</f>
        <v>0</v>
      </c>
      <c r="I369" s="37"/>
      <c r="J369" s="38"/>
    </row>
    <row r="370" spans="1:10" x14ac:dyDescent="0.25">
      <c r="A370" s="13">
        <v>604</v>
      </c>
      <c r="B370" s="13" t="s">
        <v>127</v>
      </c>
      <c r="C370" s="14" t="s">
        <v>88</v>
      </c>
      <c r="D370" s="15">
        <f>SUMIFS('2012Figures'!J:J,'2012Figures'!C:C,A370)</f>
        <v>20</v>
      </c>
      <c r="E370" s="15">
        <f>SUMIFS('2012Figures'!J:J,'2012Figures'!C:C,A370,'2012Figures'!B:B,"BrokerToCy",'2012Figures'!G:G,"E1")</f>
        <v>0</v>
      </c>
      <c r="F370" s="15">
        <f>SUMIFS('2012Figures'!J:J,'2012Figures'!C:C,A370,'2012Figures'!B:B,"BrokerToCy",'2012Figures'!G:G,"P1")</f>
        <v>0</v>
      </c>
      <c r="G370" s="15">
        <f>SUMIFS('2012Figures'!J:J,'2012Figures'!C:C,A370,'2012Figures'!B:B,"CyToBroker",'2012Figures'!G:G,"E1")</f>
        <v>20</v>
      </c>
      <c r="H370" s="15">
        <f>SUMIFS('2012Figures'!J:J,'2012Figures'!C:C,A370,'2012Figures'!B:B,"CyToBroker",'2012Figures'!G:G,"P1")</f>
        <v>0</v>
      </c>
      <c r="I370" s="13"/>
      <c r="J370" s="14"/>
    </row>
    <row r="371" spans="1:10" x14ac:dyDescent="0.25">
      <c r="A371">
        <v>604</v>
      </c>
      <c r="B371" t="s">
        <v>127</v>
      </c>
      <c r="D371" s="11">
        <f>SUMIFS('2012Figures'!J:J,'2012Figures'!C:C,A371,'2012Figures'!I:I,"")</f>
        <v>20</v>
      </c>
      <c r="E371" s="12">
        <f>SUMIFS('2012Figures'!J:J,'2012Figures'!C:C,A371,'2012Figures'!I:I,"",'2012Figures'!B:B,"BrokerToCy",'2012Figures'!G:G,"E1")</f>
        <v>0</v>
      </c>
      <c r="F371" s="12">
        <f>SUMIFS('2012Figures'!J:J,'2012Figures'!C:C,A371,'2012Figures'!I:I,"",'2012Figures'!B:B,"BrokerToCy",'2012Figures'!G:G,"P1")</f>
        <v>0</v>
      </c>
      <c r="G371" s="12">
        <f>SUMIFS('2012Figures'!J:J,'2012Figures'!C:C,A371,'2012Figures'!I:I,"",'2012Figures'!B:B,"CyToBroker",'2012Figures'!G:G,"E1")</f>
        <v>20</v>
      </c>
      <c r="H371" s="12">
        <f>SUMIFS('2012Figures'!J:J,'2012Figures'!C:C,A371,'2012Figures'!I:I,"",'2012Figures'!B:B,"CyToBroker",'2012Figures'!G:G,"P1")</f>
        <v>0</v>
      </c>
      <c r="J371" s="1" t="s">
        <v>131</v>
      </c>
    </row>
    <row r="372" spans="1:10" x14ac:dyDescent="0.25">
      <c r="A372" s="37"/>
      <c r="B372" s="37" t="s">
        <v>92</v>
      </c>
      <c r="C372" s="38"/>
      <c r="D372" s="39">
        <f>SUM(E372:H372)</f>
        <v>20</v>
      </c>
      <c r="E372" s="39">
        <f>SUM(E371:E371)</f>
        <v>0</v>
      </c>
      <c r="F372" s="39">
        <f>SUM(F371:F371)</f>
        <v>0</v>
      </c>
      <c r="G372" s="39">
        <f>SUM(G371:G371)</f>
        <v>20</v>
      </c>
      <c r="H372" s="39">
        <f>SUM(H371:H371)</f>
        <v>0</v>
      </c>
      <c r="I372" s="37"/>
      <c r="J372" s="38"/>
    </row>
    <row r="373" spans="1:10" x14ac:dyDescent="0.25">
      <c r="A373" s="13">
        <v>701</v>
      </c>
      <c r="B373" s="13" t="s">
        <v>128</v>
      </c>
      <c r="C373" s="14" t="s">
        <v>88</v>
      </c>
      <c r="D373" s="15">
        <f>SUMIFS('2012Figures'!J:J,'2012Figures'!C:C,A373)</f>
        <v>304985</v>
      </c>
      <c r="E373" s="15">
        <f>SUMIFS('2012Figures'!J:J,'2012Figures'!C:C,A373,'2012Figures'!B:B,"BrokerToCy",'2012Figures'!G:G,"E1")</f>
        <v>0</v>
      </c>
      <c r="F373" s="15">
        <f>SUMIFS('2012Figures'!J:J,'2012Figures'!C:C,A373,'2012Figures'!B:B,"BrokerToCy",'2012Figures'!G:G,"P1")</f>
        <v>0</v>
      </c>
      <c r="G373" s="15">
        <f>SUMIFS('2012Figures'!J:J,'2012Figures'!C:C,A373,'2012Figures'!B:B,"CyToBroker",'2012Figures'!G:G,"E1")</f>
        <v>304985</v>
      </c>
      <c r="H373" s="15">
        <f>SUMIFS('2012Figures'!J:J,'2012Figures'!C:C,A373,'2012Figures'!B:B,"CyToBroker",'2012Figures'!G:G,"P1")</f>
        <v>0</v>
      </c>
      <c r="I373" s="13"/>
      <c r="J373" s="14"/>
    </row>
    <row r="374" spans="1:10" x14ac:dyDescent="0.25">
      <c r="A374">
        <v>701</v>
      </c>
      <c r="B374" t="s">
        <v>128</v>
      </c>
      <c r="C374" s="1">
        <v>1</v>
      </c>
      <c r="D374" s="11">
        <f>SUMIFS('2012Figures'!J:J,'2012Figures'!C:C,A374,'2012Figures'!H:H,B374,'2012Figures'!I:I,C374)</f>
        <v>0</v>
      </c>
      <c r="E374" s="11">
        <f>SUMIFS('2012Figures'!J:J,'2012Figures'!C:C,A374,'2012Figures'!H:H,B374,'2012Figures'!I:I,C374,'2012Figures'!B:B,"BrokerToCy",'2012Figures'!G:G,"E1")</f>
        <v>0</v>
      </c>
      <c r="F374" s="11">
        <f>SUMIFS('2012Figures'!J:J,'2012Figures'!C:C,A374,'2012Figures'!H:H,B374,'2012Figures'!I:I,C374,'2012Figures'!B:B,"BrokerToCy",'2012Figures'!G:G,"P1")</f>
        <v>0</v>
      </c>
      <c r="G374" s="11">
        <f>SUMIFS('2012Figures'!J:J,'2012Figures'!C:C,A374,'2012Figures'!H:H,B374,'2012Figures'!I:I,C374,'2012Figures'!B:B,"CyToBroker",'2012Figures'!G:G,"E1")</f>
        <v>0</v>
      </c>
      <c r="H374" s="11">
        <f>SUMIFS('2012Figures'!J:J,'2012Figures'!C:C,A374,'2012Figures'!H:H,B374,'2012Figures'!I:I,C374,'2012Figures'!B:B,"CyToBroker",'2012Figures'!G:G,"P1")</f>
        <v>0</v>
      </c>
      <c r="I374" s="7"/>
      <c r="J374" s="10">
        <v>200801</v>
      </c>
    </row>
    <row r="375" spans="1:10" x14ac:dyDescent="0.25">
      <c r="A375">
        <v>701</v>
      </c>
      <c r="B375" t="s">
        <v>128</v>
      </c>
      <c r="D375" s="11">
        <f>SUMIFS('2012Figures'!J:J,'2012Figures'!C:C,A375,'2012Figures'!I:I,"")</f>
        <v>304985</v>
      </c>
      <c r="E375" s="12">
        <f>SUMIFS('2012Figures'!J:J,'2012Figures'!C:C,A375,'2012Figures'!I:I,"",'2012Figures'!B:B,"BrokerToCy",'2012Figures'!G:G,"E1")</f>
        <v>0</v>
      </c>
      <c r="F375" s="12">
        <f>SUMIFS('2012Figures'!J:J,'2012Figures'!C:C,A375,'2012Figures'!I:I,"",'2012Figures'!B:B,"BrokerToCy",'2012Figures'!G:G,"P1")</f>
        <v>0</v>
      </c>
      <c r="G375" s="12">
        <f>SUMIFS('2012Figures'!J:J,'2012Figures'!C:C,A375,'2012Figures'!I:I,"",'2012Figures'!B:B,"CyToBroker",'2012Figures'!G:G,"E1")</f>
        <v>304985</v>
      </c>
      <c r="H375" s="12">
        <f>SUMIFS('2012Figures'!J:J,'2012Figures'!C:C,A375,'2012Figures'!I:I,"",'2012Figures'!B:B,"CyToBroker",'2012Figures'!G:G,"P1")</f>
        <v>0</v>
      </c>
      <c r="J375" s="1" t="s">
        <v>131</v>
      </c>
    </row>
    <row r="376" spans="1:10" x14ac:dyDescent="0.25">
      <c r="A376" s="37"/>
      <c r="B376" s="37" t="s">
        <v>92</v>
      </c>
      <c r="C376" s="38"/>
      <c r="D376" s="39">
        <f>SUM(E376:H376)</f>
        <v>304985</v>
      </c>
      <c r="E376" s="39">
        <f>SUM(E374:E375)</f>
        <v>0</v>
      </c>
      <c r="F376" s="39">
        <f>SUM(F374:F375)</f>
        <v>0</v>
      </c>
      <c r="G376" s="39">
        <f>SUM(G374:G375)</f>
        <v>304985</v>
      </c>
      <c r="H376" s="39">
        <f>SUM(H374:H375)</f>
        <v>0</v>
      </c>
      <c r="I376" s="37"/>
      <c r="J376" s="38"/>
    </row>
    <row r="377" spans="1:10" x14ac:dyDescent="0.25">
      <c r="A377" s="13">
        <v>9103</v>
      </c>
      <c r="B377" s="13" t="s">
        <v>129</v>
      </c>
      <c r="C377" s="14" t="s">
        <v>88</v>
      </c>
      <c r="D377" s="15">
        <f>SUMIFS('2012Figures'!J:J,'2012Figures'!C:C,A377)</f>
        <v>33</v>
      </c>
      <c r="E377" s="15">
        <f>SUMIFS('2012Figures'!J:J,'2012Figures'!C:C,A377,'2012Figures'!B:B,"BrokerToCy",'2012Figures'!G:G,"E1")</f>
        <v>0</v>
      </c>
      <c r="F377" s="15">
        <f>SUMIFS('2012Figures'!J:J,'2012Figures'!C:C,A377,'2012Figures'!B:B,"BrokerToCy",'2012Figures'!G:G,"P1")</f>
        <v>0</v>
      </c>
      <c r="G377" s="15">
        <f>SUMIFS('2012Figures'!J:J,'2012Figures'!C:C,A377,'2012Figures'!B:B,"CyToBroker",'2012Figures'!G:G,"E1")</f>
        <v>33</v>
      </c>
      <c r="H377" s="15">
        <f>SUMIFS('2012Figures'!J:J,'2012Figures'!C:C,A377,'2012Figures'!B:B,"CyToBroker",'2012Figures'!G:G,"P1")</f>
        <v>0</v>
      </c>
      <c r="I377" s="13"/>
      <c r="J377" s="14"/>
    </row>
    <row r="378" spans="1:10" x14ac:dyDescent="0.25">
      <c r="A378">
        <v>9103</v>
      </c>
      <c r="B378" t="s">
        <v>129</v>
      </c>
      <c r="D378" s="11">
        <f>SUMIFS('2012Figures'!J:J,'2012Figures'!C:C,A378,'2012Figures'!I:I,"")</f>
        <v>33</v>
      </c>
      <c r="E378" s="12">
        <f>SUMIFS('2012Figures'!J:J,'2012Figures'!C:C,A378,'2012Figures'!I:I,"",'2012Figures'!B:B,"BrokerToCy",'2012Figures'!G:G,"E1")</f>
        <v>0</v>
      </c>
      <c r="F378" s="12">
        <f>SUMIFS('2012Figures'!J:J,'2012Figures'!C:C,A378,'2012Figures'!I:I,"",'2012Figures'!B:B,"BrokerToCy",'2012Figures'!G:G,"P1")</f>
        <v>0</v>
      </c>
      <c r="G378" s="12">
        <f>SUMIFS('2012Figures'!J:J,'2012Figures'!C:C,A378,'2012Figures'!I:I,"",'2012Figures'!B:B,"CyToBroker",'2012Figures'!G:G,"E1")</f>
        <v>33</v>
      </c>
      <c r="H378" s="12">
        <f>SUMIFS('2012Figures'!J:J,'2012Figures'!C:C,A378,'2012Figures'!I:I,"",'2012Figures'!B:B,"CyToBroker",'2012Figures'!G:G,"P1")</f>
        <v>0</v>
      </c>
      <c r="J378" s="1" t="s">
        <v>131</v>
      </c>
    </row>
    <row r="379" spans="1:10" x14ac:dyDescent="0.25">
      <c r="A379" s="37"/>
      <c r="B379" s="37" t="s">
        <v>92</v>
      </c>
      <c r="C379" s="38"/>
      <c r="D379" s="39">
        <f>SUM(E379:H379)</f>
        <v>33</v>
      </c>
      <c r="E379" s="39">
        <f>SUM(E378:E378)</f>
        <v>0</v>
      </c>
      <c r="F379" s="39">
        <f>SUM(F378:F378)</f>
        <v>0</v>
      </c>
      <c r="G379" s="39">
        <f>SUM(G378:G378)</f>
        <v>33</v>
      </c>
      <c r="H379" s="39">
        <f>SUM(H378:H378)</f>
        <v>0</v>
      </c>
      <c r="I379" s="37"/>
      <c r="J379" s="38"/>
    </row>
    <row r="380" spans="1:10" x14ac:dyDescent="0.25">
      <c r="A380" s="13">
        <v>9120</v>
      </c>
      <c r="B380" s="13" t="s">
        <v>130</v>
      </c>
      <c r="C380" s="14" t="s">
        <v>88</v>
      </c>
      <c r="D380" s="15">
        <f>SUMIFS('2012Figures'!J:J,'2012Figures'!C:C,A380)</f>
        <v>0</v>
      </c>
      <c r="E380" s="15">
        <f>SUMIFS('2012Figures'!J:J,'2012Figures'!C:C,A380,'2012Figures'!B:B,"BrokerToCy",'2012Figures'!G:G,"E1")</f>
        <v>0</v>
      </c>
      <c r="F380" s="15">
        <f>SUMIFS('2012Figures'!J:J,'2012Figures'!C:C,A380,'2012Figures'!B:B,"BrokerToCy",'2012Figures'!G:G,"P1")</f>
        <v>0</v>
      </c>
      <c r="G380" s="15">
        <f>SUMIFS('2012Figures'!J:J,'2012Figures'!C:C,A380,'2012Figures'!B:B,"CyToBroker",'2012Figures'!G:G,"E1")</f>
        <v>0</v>
      </c>
      <c r="H380" s="15">
        <f>SUMIFS('2012Figures'!J:J,'2012Figures'!C:C,A380,'2012Figures'!B:B,"CyToBroker",'2012Figures'!G:G,"P1")</f>
        <v>0</v>
      </c>
      <c r="I380" s="13"/>
      <c r="J380" s="14"/>
    </row>
    <row r="381" spans="1:10" x14ac:dyDescent="0.25">
      <c r="A381">
        <v>9120</v>
      </c>
      <c r="B381" t="s">
        <v>130</v>
      </c>
      <c r="C381" s="1">
        <v>1</v>
      </c>
      <c r="D381" s="11">
        <f>SUMIFS('2012Figures'!J:J,'2012Figures'!C:C,A381,'2012Figures'!H:H,B381,'2012Figures'!I:I,C381)</f>
        <v>0</v>
      </c>
      <c r="E381" s="11">
        <f>SUMIFS('2012Figures'!J:J,'2012Figures'!C:C,A381,'2012Figures'!H:H,B381,'2012Figures'!I:I,C381,'2012Figures'!B:B,"BrokerToCy",'2012Figures'!G:G,"E1")</f>
        <v>0</v>
      </c>
      <c r="F381" s="11">
        <f>SUMIFS('2012Figures'!J:J,'2012Figures'!C:C,A381,'2012Figures'!H:H,B381,'2012Figures'!I:I,C381,'2012Figures'!B:B,"BrokerToCy",'2012Figures'!G:G,"P1")</f>
        <v>0</v>
      </c>
      <c r="G381" s="11">
        <f>SUMIFS('2012Figures'!J:J,'2012Figures'!C:C,A381,'2012Figures'!H:H,B381,'2012Figures'!I:I,C381,'2012Figures'!B:B,"CyToBroker",'2012Figures'!G:G,"E1")</f>
        <v>0</v>
      </c>
      <c r="H381" s="11">
        <f>SUMIFS('2012Figures'!J:J,'2012Figures'!C:C,A381,'2012Figures'!H:H,B381,'2012Figures'!I:I,C381,'2012Figures'!B:B,"CyToBroker",'2012Figures'!G:G,"P1")</f>
        <v>0</v>
      </c>
      <c r="I381" s="7"/>
      <c r="J381" s="10">
        <v>201401</v>
      </c>
    </row>
    <row r="382" spans="1:10" x14ac:dyDescent="0.25">
      <c r="A382">
        <v>9120</v>
      </c>
      <c r="B382" t="s">
        <v>130</v>
      </c>
      <c r="D382" s="11">
        <f>SUMIFS('2012Figures'!J:J,'2012Figures'!C:C,A382,'2012Figures'!I:I,"")</f>
        <v>0</v>
      </c>
      <c r="E382" s="12">
        <f>SUMIFS('2012Figures'!J:J,'2012Figures'!C:C,A382,'2012Figures'!I:I,"",'2012Figures'!B:B,"BrokerToCy",'2012Figures'!G:G,"E1")</f>
        <v>0</v>
      </c>
      <c r="F382" s="12">
        <f>SUMIFS('2012Figures'!J:J,'2012Figures'!C:C,A382,'2012Figures'!I:I,"",'2012Figures'!B:B,"BrokerToCy",'2012Figures'!G:G,"P1")</f>
        <v>0</v>
      </c>
      <c r="G382" s="12">
        <f>SUMIFS('2012Figures'!J:J,'2012Figures'!C:C,A382,'2012Figures'!I:I,"",'2012Figures'!B:B,"CyToBroker",'2012Figures'!G:G,"E1")</f>
        <v>0</v>
      </c>
      <c r="H382" s="12">
        <f>SUMIFS('2012Figures'!J:J,'2012Figures'!C:C,A382,'2012Figures'!I:I,"",'2012Figures'!B:B,"CyToBroker",'2012Figures'!G:G,"P1")</f>
        <v>0</v>
      </c>
      <c r="J382" s="1" t="s">
        <v>131</v>
      </c>
    </row>
    <row r="383" spans="1:10" x14ac:dyDescent="0.25">
      <c r="A383" s="37"/>
      <c r="B383" s="37" t="s">
        <v>92</v>
      </c>
      <c r="C383" s="38"/>
      <c r="D383" s="39">
        <f>SUM(E383:H383)</f>
        <v>0</v>
      </c>
      <c r="E383" s="39">
        <f>SUM(E381:E382)</f>
        <v>0</v>
      </c>
      <c r="F383" s="39">
        <f>SUM(F381:F382)</f>
        <v>0</v>
      </c>
      <c r="G383" s="39">
        <f>SUM(G381:G382)</f>
        <v>0</v>
      </c>
      <c r="H383" s="39">
        <f>SUM(H381:H382)</f>
        <v>0</v>
      </c>
      <c r="I383" s="37"/>
      <c r="J383" s="38"/>
    </row>
    <row r="384" spans="1:10" x14ac:dyDescent="0.25">
      <c r="A384" s="13">
        <v>9730</v>
      </c>
      <c r="B384" s="13" t="s">
        <v>50</v>
      </c>
      <c r="C384" s="14" t="s">
        <v>88</v>
      </c>
      <c r="D384" s="15">
        <f>SUMIFS('2012Figures'!J:J,'2012Figures'!C:C,A384)</f>
        <v>186776</v>
      </c>
      <c r="E384" s="15">
        <f>SUMIFS('2012Figures'!J:J,'2012Figures'!C:C,A384,'2012Figures'!B:B,"BrokerToCy",'2012Figures'!G:G,"E1")</f>
        <v>39159</v>
      </c>
      <c r="F384" s="15">
        <f>SUMIFS('2012Figures'!J:J,'2012Figures'!C:C,A384,'2012Figures'!B:B,"BrokerToCy",'2012Figures'!G:G,"P1")</f>
        <v>0</v>
      </c>
      <c r="G384" s="15">
        <f>SUMIFS('2012Figures'!J:J,'2012Figures'!C:C,A384,'2012Figures'!B:B,"CyToBroker",'2012Figures'!G:G,"E1")</f>
        <v>147617</v>
      </c>
      <c r="H384" s="15">
        <f>SUMIFS('2012Figures'!J:J,'2012Figures'!C:C,A384,'2012Figures'!B:B,"CyToBroker",'2012Figures'!G:G,"P1")</f>
        <v>0</v>
      </c>
      <c r="I384" s="13"/>
      <c r="J384" s="14"/>
    </row>
    <row r="385" spans="1:10" x14ac:dyDescent="0.25">
      <c r="A385">
        <v>9730</v>
      </c>
      <c r="B385" t="s">
        <v>50</v>
      </c>
      <c r="C385" s="1">
        <v>2</v>
      </c>
      <c r="D385" s="11">
        <f>SUMIFS('2012Figures'!J:J,'2012Figures'!C:C,A385,'2012Figures'!H:H,B385,'2012Figures'!I:I,C385)</f>
        <v>0</v>
      </c>
      <c r="E385" s="12">
        <f>SUMIFS('2012Figures'!J:J,'2012Figures'!C:C,A385,'2012Figures'!H:H,B385,'2012Figures'!I:I,C385,'2012Figures'!B:B,"BrokerToCy",'2012Figures'!G:G,"E1")</f>
        <v>0</v>
      </c>
      <c r="F385" s="12">
        <f>SUMIFS('2012Figures'!J:J,'2012Figures'!C:C,A385,'2012Figures'!H:H,B385,'2012Figures'!I:I,C385,'2012Figures'!B:B,"BrokerToCy",'2012Figures'!G:G,"P1")</f>
        <v>0</v>
      </c>
      <c r="G385" s="12">
        <f>SUMIFS('2012Figures'!J:J,'2012Figures'!C:C,A385,'2012Figures'!H:H,B385,'2012Figures'!I:I,C385,'2012Figures'!B:B,"CyToBroker",'2012Figures'!G:G,"E1")</f>
        <v>0</v>
      </c>
      <c r="H385" s="12">
        <f>SUMIFS('2012Figures'!J:J,'2012Figures'!C:C,A385,'2012Figures'!H:H,B385,'2012Figures'!I:I,C385,'2012Figures'!B:B,"CyToBroker",'2012Figures'!G:G,"P1")</f>
        <v>0</v>
      </c>
      <c r="J385" s="1">
        <v>201401</v>
      </c>
    </row>
    <row r="386" spans="1:10" x14ac:dyDescent="0.25">
      <c r="A386">
        <v>9730</v>
      </c>
      <c r="B386" t="s">
        <v>50</v>
      </c>
      <c r="C386" s="1">
        <v>1</v>
      </c>
      <c r="D386" s="11">
        <f>SUMIFS('2012Figures'!J:J,'2012Figures'!C:C,A386,'2012Figures'!H:H,B386,'2012Figures'!I:I,C386)</f>
        <v>186776</v>
      </c>
      <c r="E386" s="11">
        <f>SUMIFS('2012Figures'!J:J,'2012Figures'!C:C,A386,'2012Figures'!H:H,B386,'2012Figures'!I:I,C386,'2012Figures'!B:B,"BrokerToCy",'2012Figures'!G:G,"E1")</f>
        <v>39159</v>
      </c>
      <c r="F386" s="11">
        <f>SUMIFS('2012Figures'!J:J,'2012Figures'!C:C,A386,'2012Figures'!H:H,B386,'2012Figures'!I:I,C386,'2012Figures'!B:B,"BrokerToCy",'2012Figures'!G:G,"P1")</f>
        <v>0</v>
      </c>
      <c r="G386" s="11">
        <f>SUMIFS('2012Figures'!J:J,'2012Figures'!C:C,A386,'2012Figures'!H:H,B386,'2012Figures'!I:I,C386,'2012Figures'!B:B,"CyToBroker",'2012Figures'!G:G,"E1")</f>
        <v>147617</v>
      </c>
      <c r="H386" s="11">
        <f>SUMIFS('2012Figures'!J:J,'2012Figures'!C:C,A386,'2012Figures'!H:H,B386,'2012Figures'!I:I,C386,'2012Figures'!B:B,"CyToBroker",'2012Figures'!G:G,"P1")</f>
        <v>0</v>
      </c>
      <c r="I386" s="7"/>
      <c r="J386" s="10">
        <v>200901</v>
      </c>
    </row>
    <row r="387" spans="1:10" x14ac:dyDescent="0.25">
      <c r="A387">
        <v>9730</v>
      </c>
      <c r="B387" t="s">
        <v>50</v>
      </c>
      <c r="D387" s="11">
        <f>SUMIFS('2012Figures'!J:J,'2012Figures'!C:C,A387,'2012Figures'!I:I,"")</f>
        <v>0</v>
      </c>
      <c r="E387" s="12">
        <f>SUMIFS('2012Figures'!J:J,'2012Figures'!C:C,A387,'2012Figures'!I:I,"",'2012Figures'!B:B,"BrokerToCy",'2012Figures'!G:G,"E1")</f>
        <v>0</v>
      </c>
      <c r="F387" s="12">
        <f>SUMIFS('2012Figures'!J:J,'2012Figures'!C:C,A387,'2012Figures'!I:I,"",'2012Figures'!B:B,"BrokerToCy",'2012Figures'!G:G,"P1")</f>
        <v>0</v>
      </c>
      <c r="G387" s="12">
        <f>SUMIFS('2012Figures'!J:J,'2012Figures'!C:C,A387,'2012Figures'!I:I,"",'2012Figures'!B:B,"CyToBroker",'2012Figures'!G:G,"E1")</f>
        <v>0</v>
      </c>
      <c r="H387" s="12">
        <f>SUMIFS('2012Figures'!J:J,'2012Figures'!C:C,A387,'2012Figures'!I:I,"",'2012Figures'!B:B,"CyToBroker",'2012Figures'!G:G,"P1")</f>
        <v>0</v>
      </c>
      <c r="J387" s="1" t="s">
        <v>131</v>
      </c>
    </row>
    <row r="388" spans="1:10" x14ac:dyDescent="0.25">
      <c r="A388" s="37"/>
      <c r="B388" s="37" t="s">
        <v>92</v>
      </c>
      <c r="C388" s="38"/>
      <c r="D388" s="39">
        <f>SUM(E388:H388)</f>
        <v>186776</v>
      </c>
      <c r="E388" s="39">
        <f>SUM(E385:E387)</f>
        <v>39159</v>
      </c>
      <c r="F388" s="39">
        <f>SUM(F385:F387)</f>
        <v>0</v>
      </c>
      <c r="G388" s="39">
        <f>SUM(G385:G387)</f>
        <v>147617</v>
      </c>
      <c r="H388" s="39">
        <f>SUM(H385:H387)</f>
        <v>0</v>
      </c>
      <c r="I388" s="37"/>
      <c r="J388" s="3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0</v>
      </c>
      <c r="C1" s="20" t="s">
        <v>147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21709116</v>
      </c>
      <c r="E4" s="15">
        <f>SUMIFS('2012Figures'!J:J,'2012Figures'!B:B,"BrokerToCy",'2012Figures'!G:G,"E1",'2012Figures'!E:E,$B$1)</f>
        <v>751389</v>
      </c>
      <c r="F4" s="15">
        <f>SUMIFS('2012Figures'!J:J,'2012Figures'!B:B,"BrokerToCy",'2012Figures'!G:G,"P1",'2012Figures'!E:E,$B$1)</f>
        <v>242074</v>
      </c>
      <c r="G4" s="15">
        <f>SUMIFS('2012Figures'!J:J,'2012Figures'!B:B,"CyToBroker",'2012Figures'!G:G,"E1",'2012Figures'!E:E,$B$1)</f>
        <v>20393482</v>
      </c>
      <c r="H4" s="15">
        <f>SUMIFS('2012Figures'!J:J,'2012Figures'!B:B,"CyToBroker",'2012Figures'!G:G,"P1",'2012Figures'!E:E,$B$1)</f>
        <v>322171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0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1069301</v>
      </c>
      <c r="E14" s="24">
        <f t="shared" si="1"/>
        <v>39159</v>
      </c>
      <c r="F14" s="24">
        <f t="shared" si="1"/>
        <v>0</v>
      </c>
      <c r="G14" s="24">
        <f t="shared" si="1"/>
        <v>1030142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20639815</v>
      </c>
      <c r="E18" s="24">
        <f t="shared" si="1"/>
        <v>712230</v>
      </c>
      <c r="F18" s="24">
        <f t="shared" si="1"/>
        <v>242074</v>
      </c>
      <c r="G18" s="24">
        <f t="shared" si="1"/>
        <v>19363340</v>
      </c>
      <c r="H18" s="24">
        <f t="shared" si="1"/>
        <v>322171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21709116</v>
      </c>
      <c r="E19" s="39">
        <f>SUM(E5:E18)</f>
        <v>751389</v>
      </c>
      <c r="F19" s="39">
        <f t="shared" ref="F19:H19" si="3">SUM(F5:F18)</f>
        <v>242074</v>
      </c>
      <c r="G19" s="39">
        <f t="shared" si="3"/>
        <v>20393482</v>
      </c>
      <c r="H19" s="39">
        <f t="shared" si="3"/>
        <v>322171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3497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3497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896914</v>
      </c>
      <c r="E21" s="12">
        <f>SUMIFS('2012Figures'!J:J,'2012Figures'!B:B,"BrokerToCy",'2012Figures'!G:G,"E1",'2012Figures'!K:K,2,'2012Figures'!E:E,$B$1)</f>
        <v>7830</v>
      </c>
      <c r="F21" s="12">
        <f>SUMIFS('2012Figures'!J:J,'2012Figures'!B:B,"BrokerToCy",'2012Figures'!G:G,"P1",'2012Figures'!K:K,2,'2012Figures'!E:E,$B$1)</f>
        <v>2</v>
      </c>
      <c r="G21" s="12">
        <f>SUMIFS('2012Figures'!J:J,'2012Figures'!B:B,"CyToBroker",'2012Figures'!G:G,"E1",'2012Figures'!K:K,2,'2012Figures'!E:E,$B$1)</f>
        <v>879559</v>
      </c>
      <c r="H21" s="12">
        <f>SUMIFS('2012Figures'!J:J,'2012Figures'!B:B,"CyToBroker",'2012Figures'!G:G,"P1",'2012Figures'!K:K,2,'2012Figures'!E:E,$B$1)</f>
        <v>9523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19250893</v>
      </c>
      <c r="E22" s="12">
        <f>SUMIFS('2012Figures'!J:J,'2012Figures'!B:B,"BrokerToCy",'2012Figures'!G:G,"E1",'2012Figures'!K:K,3,'2012Figures'!E:E,$B$1)</f>
        <v>367195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18862746</v>
      </c>
      <c r="H22" s="12">
        <f>SUMIFS('2012Figures'!J:J,'2012Figures'!B:B,"CyToBroker",'2012Figures'!G:G,"P1",'2012Figures'!K:K,3,'2012Figures'!E:E,$B$1)</f>
        <v>20952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870973</v>
      </c>
      <c r="E23" s="12">
        <f>SUMIFS('2012Figures'!J:J,'2012Figures'!B:B,"BrokerToCy",'2012Figures'!G:G,"E1",'2012Figures'!K:K,4,'2012Figures'!E:E,$B$1)</f>
        <v>337205</v>
      </c>
      <c r="F23" s="12">
        <f>SUMIFS('2012Figures'!J:J,'2012Figures'!B:B,"BrokerToCy",'2012Figures'!G:G,"P1",'2012Figures'!K:K,4,'2012Figures'!E:E,$B$1)</f>
        <v>242072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291696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195045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195045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304985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304985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33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33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186776</v>
      </c>
      <c r="E28" s="12">
        <f>SUMIFS('2012Figures'!J:J,'2012Figures'!B:B,"BrokerToCy",'2012Figures'!G:G,"E1",'2012Figures'!K:K,97,'2012Figures'!E:E,$B$1)</f>
        <v>39159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147617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21709116</v>
      </c>
      <c r="E29" s="39">
        <f>SUM(E20:E28)</f>
        <v>751389</v>
      </c>
      <c r="F29" s="39">
        <f t="shared" ref="F29:H29" si="4">SUM(F20:F28)</f>
        <v>242074</v>
      </c>
      <c r="G29" s="39">
        <f t="shared" si="4"/>
        <v>20393482</v>
      </c>
      <c r="H29" s="39">
        <f t="shared" si="4"/>
        <v>322171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18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18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0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0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18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18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18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18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0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0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0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0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0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0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0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0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0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0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0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0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0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0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0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0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0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0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0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0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3479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3479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3478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3478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1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1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3479</v>
      </c>
      <c r="E164" s="39">
        <f>SUM(E160:E163)</f>
        <v>0</v>
      </c>
      <c r="F164" s="39">
        <f>SUM(F160:F163)</f>
        <v>0</v>
      </c>
      <c r="G164" s="39">
        <f>SUM(G160:G163)</f>
        <v>3479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0</v>
      </c>
      <c r="E234" s="15">
        <f>SUMIFS('2012Figures'!J:J,'2012Figures'!C:C,A234,'2012Figures'!B:B,"BrokerToCy",'2012Figures'!G:G,"E1",'2012Figures'!E:E,$B$1)</f>
        <v>0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0</v>
      </c>
      <c r="E239" s="12">
        <f>SUMIFS('2012Figures'!J:J,'2012Figures'!C:C,A239,'2012Figures'!H:H,B239,'2012Figures'!I:I,C239,'2012Figures'!B:B,"BrokerToCy",'2012Figures'!G:G,"E1",'2012Figures'!E:E,$B$1)</f>
        <v>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0</v>
      </c>
      <c r="E241" s="39">
        <f>SUM(E235:E240)</f>
        <v>0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7883</v>
      </c>
      <c r="E242" s="15">
        <f>SUMIFS('2012Figures'!J:J,'2012Figures'!C:C,A242,'2012Figures'!B:B,"BrokerToCy",'2012Figures'!G:G,"E1",'2012Figures'!E:E,$B$1)</f>
        <v>7830</v>
      </c>
      <c r="F242" s="15">
        <f>SUMIFS('2012Figures'!J:J,'2012Figures'!C:C,A242,'2012Figures'!B:B,"BrokerToCy",'2012Figures'!G:G,"P1",'2012Figures'!E:E,$B$1)</f>
        <v>2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51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0</v>
      </c>
      <c r="E246" s="12">
        <f>SUMIFS('2012Figures'!J:J,'2012Figures'!C:C,A246,'2012Figures'!H:H,B246,'2012Figures'!I:I,C246,'2012Figures'!B:B,"BrokerToCy",'2012Figures'!G:G,"E1",'2012Figures'!E:E,$B$1)</f>
        <v>0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7883</v>
      </c>
      <c r="E247" s="12">
        <f>SUMIFS('2012Figures'!J:J,'2012Figures'!C:C,A247,'2012Figures'!I:I,"",'2012Figures'!B:B,"BrokerToCy",'2012Figures'!G:G,"E1",'2012Figures'!E:E,$B$1)</f>
        <v>7830</v>
      </c>
      <c r="F247" s="12">
        <f>SUMIFS('2012Figures'!J:J,'2012Figures'!C:C,A247,'2012Figures'!I:I,"",'2012Figures'!B:B,"BrokerToCy",'2012Figures'!G:G,"P1",'2012Figures'!E:E,$B$1)</f>
        <v>2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51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7883</v>
      </c>
      <c r="E248" s="39">
        <f>SUM(E243:E247)</f>
        <v>7830</v>
      </c>
      <c r="F248" s="39">
        <f>SUM(F243:F247)</f>
        <v>2</v>
      </c>
      <c r="G248" s="39">
        <f>SUM(G243:G247)</f>
        <v>0</v>
      </c>
      <c r="H248" s="39">
        <f>SUM(H243:H247)</f>
        <v>51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127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127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126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126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1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1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127</v>
      </c>
      <c r="E256" s="39">
        <f>SUM(E250:E255)</f>
        <v>0</v>
      </c>
      <c r="F256" s="39">
        <f>SUM(F250:F255)</f>
        <v>0</v>
      </c>
      <c r="G256" s="39">
        <f>SUM(G250:G255)</f>
        <v>127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392396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382926</v>
      </c>
      <c r="H257" s="15">
        <f>SUMIFS('2012Figures'!J:J,'2012Figures'!C:C,A257,'2012Figures'!B:B,"CyToBroker",'2012Figures'!G:G,"P1",'2012Figures'!E:E,$B$1)</f>
        <v>9470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382728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382728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9668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198</v>
      </c>
      <c r="H263" s="12">
        <f>SUMIFS('2012Figures'!J:J,'2012Figures'!C:C,A263,'2012Figures'!I:I,"",'2012Figures'!B:B,"CyToBroker",'2012Figures'!G:G,"P1",'2012Figures'!E:E,$B$1)</f>
        <v>9470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392396</v>
      </c>
      <c r="E264" s="39">
        <f>SUM(E258:E263)</f>
        <v>0</v>
      </c>
      <c r="F264" s="39">
        <f>SUM(F258:F263)</f>
        <v>0</v>
      </c>
      <c r="G264" s="39">
        <f>SUM(G258:G263)</f>
        <v>382926</v>
      </c>
      <c r="H264" s="39">
        <f>SUM(H258:H263)</f>
        <v>9470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458756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458756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458489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458489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267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267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458756</v>
      </c>
      <c r="E272" s="39">
        <f>SUM(E266:E271)</f>
        <v>0</v>
      </c>
      <c r="F272" s="39">
        <f>SUM(F266:F271)</f>
        <v>0</v>
      </c>
      <c r="G272" s="39">
        <f>SUM(G266:G271)</f>
        <v>458756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37745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37743</v>
      </c>
      <c r="H273" s="15">
        <f>SUMIFS('2012Figures'!J:J,'2012Figures'!C:C,A273,'2012Figures'!B:B,"CyToBroker",'2012Figures'!G:G,"P1",'2012Figures'!E:E,$B$1)</f>
        <v>2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37704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37704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41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39</v>
      </c>
      <c r="H277" s="12">
        <f>SUMIFS('2012Figures'!J:J,'2012Figures'!C:C,A277,'2012Figures'!I:I,"",'2012Figures'!B:B,"CyToBroker",'2012Figures'!G:G,"P1",'2012Figures'!E:E,$B$1)</f>
        <v>2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37745</v>
      </c>
      <c r="E278" s="39">
        <f>SUM(E274:E277)</f>
        <v>0</v>
      </c>
      <c r="F278" s="39">
        <f>SUM(F274:F277)</f>
        <v>0</v>
      </c>
      <c r="G278" s="39">
        <f>SUM(G274:G277)</f>
        <v>37743</v>
      </c>
      <c r="H278" s="39">
        <f>SUM(H274:H277)</f>
        <v>2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7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7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7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7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7</v>
      </c>
      <c r="E294" s="39">
        <f>SUM(E288:E293)</f>
        <v>0</v>
      </c>
      <c r="F294" s="39">
        <f>SUM(F288:F293)</f>
        <v>0</v>
      </c>
      <c r="G294" s="39">
        <f>SUM(G288:G293)</f>
        <v>7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335947</v>
      </c>
      <c r="E299" s="15">
        <f>SUMIFS('2012Figures'!J:J,'2012Figures'!C:C,A299,'2012Figures'!B:B,"BrokerToCy",'2012Figures'!G:G,"E1",'2012Figures'!E:E,$B$1)</f>
        <v>308151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11146</v>
      </c>
      <c r="H299" s="15">
        <f>SUMIFS('2012Figures'!J:J,'2012Figures'!C:C,A299,'2012Figures'!B:B,"CyToBroker",'2012Figures'!G:G,"P1",'2012Figures'!E:E,$B$1)</f>
        <v>16650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335947</v>
      </c>
      <c r="E302" s="12">
        <f>SUMIFS('2012Figures'!J:J,'2012Figures'!C:C,A302,'2012Figures'!I:I,"",'2012Figures'!B:B,"BrokerToCy",'2012Figures'!G:G,"E1",'2012Figures'!E:E,$B$1)</f>
        <v>308151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11146</v>
      </c>
      <c r="H302" s="12">
        <f>SUMIFS('2012Figures'!J:J,'2012Figures'!C:C,A302,'2012Figures'!I:I,"",'2012Figures'!B:B,"CyToBroker",'2012Figures'!G:G,"P1",'2012Figures'!E:E,$B$1)</f>
        <v>16650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335947</v>
      </c>
      <c r="E303" s="39">
        <f>SUM(E300:E302)</f>
        <v>308151</v>
      </c>
      <c r="F303" s="39">
        <f>SUM(F300:F302)</f>
        <v>0</v>
      </c>
      <c r="G303" s="39">
        <f>SUM(G300:G302)</f>
        <v>11146</v>
      </c>
      <c r="H303" s="39">
        <f>SUM(H300:H302)</f>
        <v>16650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68667</v>
      </c>
      <c r="E304" s="15">
        <f>SUMIFS('2012Figures'!J:J,'2012Figures'!C:C,A304,'2012Figures'!B:B,"BrokerToCy",'2012Figures'!G:G,"E1",'2012Figures'!E:E,$B$1)</f>
        <v>59044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5333</v>
      </c>
      <c r="H304" s="15">
        <f>SUMIFS('2012Figures'!J:J,'2012Figures'!C:C,A304,'2012Figures'!B:B,"CyToBroker",'2012Figures'!G:G,"P1",'2012Figures'!E:E,$B$1)</f>
        <v>4290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68667</v>
      </c>
      <c r="E306" s="12">
        <f>SUMIFS('2012Figures'!J:J,'2012Figures'!C:C,A306,'2012Figures'!I:I,"",'2012Figures'!B:B,"BrokerToCy",'2012Figures'!G:G,"E1",'2012Figures'!E:E,$B$1)</f>
        <v>59044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5333</v>
      </c>
      <c r="H306" s="12">
        <f>SUMIFS('2012Figures'!J:J,'2012Figures'!C:C,A306,'2012Figures'!I:I,"",'2012Figures'!B:B,"CyToBroker",'2012Figures'!G:G,"P1",'2012Figures'!E:E,$B$1)</f>
        <v>4290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68667</v>
      </c>
      <c r="E307" s="39">
        <f>SUM(E305:E306)</f>
        <v>59044</v>
      </c>
      <c r="F307" s="39">
        <f>SUM(F305:F306)</f>
        <v>0</v>
      </c>
      <c r="G307" s="39">
        <f>SUM(G305:G306)</f>
        <v>5333</v>
      </c>
      <c r="H307" s="39">
        <f>SUM(H305:H306)</f>
        <v>4290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16595473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16595461</v>
      </c>
      <c r="H308" s="15">
        <f>SUMIFS('2012Figures'!J:J,'2012Figures'!C:C,A308,'2012Figures'!B:B,"CyToBroker",'2012Figures'!G:G,"P1",'2012Figures'!E:E,$B$1)</f>
        <v>12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16595473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16595461</v>
      </c>
      <c r="H312" s="12">
        <f>SUMIFS('2012Figures'!J:J,'2012Figures'!C:C,A312,'2012Figures'!I:I,"",'2012Figures'!B:B,"CyToBroker",'2012Figures'!G:G,"P1",'2012Figures'!E:E,$B$1)</f>
        <v>12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16595473</v>
      </c>
      <c r="E313" s="39">
        <f>SUM(E309:E312)</f>
        <v>0</v>
      </c>
      <c r="F313" s="39">
        <f>SUM(F309:F312)</f>
        <v>0</v>
      </c>
      <c r="G313" s="39">
        <f>SUM(G309:G312)</f>
        <v>16595461</v>
      </c>
      <c r="H313" s="39">
        <f>SUM(H309:H312)</f>
        <v>12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2169079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2169079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2169079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2169079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2169079</v>
      </c>
      <c r="E317" s="39">
        <f>SUM(E315:E316)</f>
        <v>0</v>
      </c>
      <c r="F317" s="39">
        <f>SUM(F315:F316)</f>
        <v>0</v>
      </c>
      <c r="G317" s="39">
        <f>SUM(G315:G316)</f>
        <v>2169079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81727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81727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81727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81727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81727</v>
      </c>
      <c r="E323" s="39">
        <f>SUM(E319:E322)</f>
        <v>0</v>
      </c>
      <c r="F323" s="39">
        <f>SUM(F319:F322)</f>
        <v>0</v>
      </c>
      <c r="G323" s="39">
        <f>SUM(G319:G322)</f>
        <v>81727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672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611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61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672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611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61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672</v>
      </c>
      <c r="E331" s="39">
        <f>SUM(E329:E330)</f>
        <v>0</v>
      </c>
      <c r="F331" s="39">
        <f>SUM(F329:F330)</f>
        <v>611</v>
      </c>
      <c r="G331" s="39">
        <f>SUM(G329:G330)</f>
        <v>0</v>
      </c>
      <c r="H331" s="39">
        <f>SUM(H329:H330)</f>
        <v>61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870301</v>
      </c>
      <c r="E332" s="15">
        <f>SUMIFS('2012Figures'!J:J,'2012Figures'!C:C,A332,'2012Figures'!B:B,"BrokerToCy",'2012Figures'!G:G,"E1",'2012Figures'!E:E,$B$1)</f>
        <v>337205</v>
      </c>
      <c r="F332" s="15">
        <f>SUMIFS('2012Figures'!J:J,'2012Figures'!C:C,A332,'2012Figures'!B:B,"BrokerToCy",'2012Figures'!G:G,"P1",'2012Figures'!E:E,$B$1)</f>
        <v>241461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291635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870301</v>
      </c>
      <c r="E337" s="12">
        <f>SUMIFS('2012Figures'!J:J,'2012Figures'!C:C,A337,'2012Figures'!I:I,"",'2012Figures'!B:B,"BrokerToCy",'2012Figures'!G:G,"E1",'2012Figures'!E:E,$B$1)</f>
        <v>337205</v>
      </c>
      <c r="F337" s="12">
        <f>SUMIFS('2012Figures'!J:J,'2012Figures'!C:C,A337,'2012Figures'!I:I,"",'2012Figures'!B:B,"BrokerToCy",'2012Figures'!G:G,"P1",'2012Figures'!E:E,$B$1)</f>
        <v>241461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291635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870301</v>
      </c>
      <c r="E338" s="39">
        <f>SUM(E333:E337)</f>
        <v>337205</v>
      </c>
      <c r="F338" s="39">
        <f>SUM(F333:F337)</f>
        <v>241461</v>
      </c>
      <c r="G338" s="39">
        <f>SUM(G333:G337)</f>
        <v>0</v>
      </c>
      <c r="H338" s="39">
        <f>SUM(H333:H337)</f>
        <v>291635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876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876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876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876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876</v>
      </c>
      <c r="E342" s="39">
        <f>SUM(E340:E341)</f>
        <v>0</v>
      </c>
      <c r="F342" s="39">
        <f>SUM(F340:F341)</f>
        <v>0</v>
      </c>
      <c r="G342" s="39">
        <f>SUM(G340:G341)</f>
        <v>876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1243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1243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1243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1243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1243</v>
      </c>
      <c r="E346" s="39">
        <f>SUM(E344:E345)</f>
        <v>0</v>
      </c>
      <c r="F346" s="39">
        <f>SUM(F344:F345)</f>
        <v>0</v>
      </c>
      <c r="G346" s="39">
        <f>SUM(G344:G345)</f>
        <v>1243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192906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192906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192906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192906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192906</v>
      </c>
      <c r="E350" s="39">
        <f>SUM(E348:E349)</f>
        <v>0</v>
      </c>
      <c r="F350" s="39">
        <f>SUM(F348:F349)</f>
        <v>0</v>
      </c>
      <c r="G350" s="39">
        <f>SUM(G348:G349)</f>
        <v>192906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20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20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20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20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20</v>
      </c>
      <c r="E353" s="39">
        <f>SUM(E352:E352)</f>
        <v>0</v>
      </c>
      <c r="F353" s="39">
        <f>SUM(F352:F352)</f>
        <v>0</v>
      </c>
      <c r="G353" s="39">
        <f>SUM(G352:G352)</f>
        <v>20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304985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304985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304985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304985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304985</v>
      </c>
      <c r="E357" s="39">
        <f>SUM(E355:E356)</f>
        <v>0</v>
      </c>
      <c r="F357" s="39">
        <f>SUM(F355:F356)</f>
        <v>0</v>
      </c>
      <c r="G357" s="39">
        <f>SUM(G355:G356)</f>
        <v>304985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33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33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33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33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33</v>
      </c>
      <c r="E360" s="39">
        <f>SUM(E359:E359)</f>
        <v>0</v>
      </c>
      <c r="F360" s="39">
        <f>SUM(F359:F359)</f>
        <v>0</v>
      </c>
      <c r="G360" s="39">
        <f>SUM(G359:G359)</f>
        <v>33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186776</v>
      </c>
      <c r="E365" s="15">
        <f>SUMIFS('2012Figures'!J:J,'2012Figures'!C:C,A365,'2012Figures'!B:B,"BrokerToCy",'2012Figures'!G:G,"E1",'2012Figures'!E:E,$B$1)</f>
        <v>39159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147617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186776</v>
      </c>
      <c r="E367" s="12">
        <f>SUMIFS('2012Figures'!J:J,'2012Figures'!C:C,A367,'2012Figures'!H:H,B367,'2012Figures'!I:I,C367,'2012Figures'!B:B,"BrokerToCy",'2012Figures'!G:G,"E1",'2012Figures'!E:E,$B$1)</f>
        <v>39159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147617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186776</v>
      </c>
      <c r="E369" s="39">
        <f>SUM(E366:E368)</f>
        <v>39159</v>
      </c>
      <c r="F369" s="39">
        <f>SUM(F366:F368)</f>
        <v>0</v>
      </c>
      <c r="G369" s="39">
        <f>SUM(G366:G368)</f>
        <v>147617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1</v>
      </c>
      <c r="C1" s="20" t="s">
        <v>145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552330</v>
      </c>
      <c r="E4" s="15">
        <f>SUMIFS('2012Figures'!J:J,'2012Figures'!B:B,"BrokerToCy",'2012Figures'!G:G,"E1",'2012Figures'!E:E,$B$1)</f>
        <v>9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552321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39383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39383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5984</v>
      </c>
      <c r="E10" s="24">
        <f t="shared" si="1"/>
        <v>0</v>
      </c>
      <c r="F10" s="24">
        <f t="shared" si="1"/>
        <v>0</v>
      </c>
      <c r="G10" s="24">
        <f t="shared" si="1"/>
        <v>5984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188565</v>
      </c>
      <c r="E13" s="24">
        <f t="shared" si="1"/>
        <v>3</v>
      </c>
      <c r="F13" s="24">
        <f t="shared" si="1"/>
        <v>0</v>
      </c>
      <c r="G13" s="24">
        <f t="shared" si="1"/>
        <v>188562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193653</v>
      </c>
      <c r="E14" s="24">
        <f t="shared" si="1"/>
        <v>5</v>
      </c>
      <c r="F14" s="24">
        <f t="shared" si="1"/>
        <v>0</v>
      </c>
      <c r="G14" s="24">
        <f t="shared" si="1"/>
        <v>193648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124745</v>
      </c>
      <c r="E18" s="24">
        <f t="shared" si="1"/>
        <v>1</v>
      </c>
      <c r="F18" s="24">
        <f t="shared" si="1"/>
        <v>0</v>
      </c>
      <c r="G18" s="24">
        <f t="shared" si="1"/>
        <v>124744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552330</v>
      </c>
      <c r="E19" s="39">
        <f>SUM(E5:E18)</f>
        <v>9</v>
      </c>
      <c r="F19" s="39">
        <f t="shared" ref="F19:H19" si="3">SUM(F5:F18)</f>
        <v>0</v>
      </c>
      <c r="G19" s="39">
        <f t="shared" si="3"/>
        <v>552321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544319</v>
      </c>
      <c r="E20" s="12">
        <f>SUMIFS('2012Figures'!J:J,'2012Figures'!B:B,"BrokerToCy",'2012Figures'!G:G,"E1",'2012Figures'!K:K,1,'2012Figures'!E:E,$B$1)</f>
        <v>4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544315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5</v>
      </c>
      <c r="E21" s="12">
        <f>SUMIFS('2012Figures'!J:J,'2012Figures'!B:B,"BrokerToCy",'2012Figures'!G:G,"E1",'2012Figures'!K:K,2,'2012Figures'!E:E,$B$1)</f>
        <v>5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0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8006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8006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552330</v>
      </c>
      <c r="E29" s="39">
        <f>SUM(E20:E28)</f>
        <v>9</v>
      </c>
      <c r="F29" s="39">
        <f t="shared" ref="F29:H29" si="4">SUM(F20:F28)</f>
        <v>0</v>
      </c>
      <c r="G29" s="39">
        <f t="shared" si="4"/>
        <v>552321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21909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21909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1001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1001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16757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16757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4151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4151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21909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21909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76826</v>
      </c>
      <c r="E43" s="15">
        <f>SUMIFS('2012Figures'!J:J,'2012Figures'!C:C,A43,'2012Figures'!B:B,"BrokerToCy",'2012Figures'!G:G,"E1",'2012Figures'!E:E,$B$1)</f>
        <v>1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76825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51102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51102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25724</v>
      </c>
      <c r="E55" s="12">
        <f>SUMIFS('2012Figures'!J:J,'2012Figures'!C:C,A55,'2012Figures'!I:I,"",'2012Figures'!B:B,"BrokerToCy",'2012Figures'!G:G,"E1",'2012Figures'!E:E,$B$1)</f>
        <v>1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25723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76826</v>
      </c>
      <c r="E56" s="39">
        <f t="shared" ref="E56:H56" si="6">SUM(E44:E55)</f>
        <v>1</v>
      </c>
      <c r="F56" s="39">
        <f t="shared" si="6"/>
        <v>0</v>
      </c>
      <c r="G56" s="39">
        <f t="shared" si="6"/>
        <v>76825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40478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40478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1095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1095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39383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39383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40478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40478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0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0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0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0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0</v>
      </c>
      <c r="E132" s="39">
        <f>SUM(E128:E131)</f>
        <v>0</v>
      </c>
      <c r="F132" s="39">
        <f>SUM(F128:F131)</f>
        <v>0</v>
      </c>
      <c r="G132" s="39">
        <f>SUM(G128:G131)</f>
        <v>0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211974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211974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4983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4983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121242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121242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85749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85749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211974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211974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4549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4549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4547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4547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2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2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4549</v>
      </c>
      <c r="E158" s="39">
        <f>SUM(E155:E157)</f>
        <v>0</v>
      </c>
      <c r="F158" s="39">
        <f>SUM(F155:F157)</f>
        <v>0</v>
      </c>
      <c r="G158" s="39">
        <f>SUM(G155:G157)</f>
        <v>4549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188580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188580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188562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188562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18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18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188580</v>
      </c>
      <c r="E206" s="39">
        <f>SUM(E199:E205)</f>
        <v>0</v>
      </c>
      <c r="F206" s="39">
        <f>SUM(F199:F205)</f>
        <v>0</v>
      </c>
      <c r="G206" s="39">
        <f>SUM(G199:G205)</f>
        <v>188580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3</v>
      </c>
      <c r="E207" s="15">
        <f>SUMIFS('2012Figures'!J:J,'2012Figures'!C:C,A207,'2012Figures'!B:B,"BrokerToCy",'2012Figures'!G:G,"E1",'2012Figures'!E:E,$B$1)</f>
        <v>3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3</v>
      </c>
      <c r="E212" s="12">
        <f>SUMIFS('2012Figures'!J:J,'2012Figures'!C:C,A212,'2012Figures'!H:H,B212,'2012Figures'!I:I,C212,'2012Figures'!B:B,"BrokerToCy",'2012Figures'!G:G,"E1",'2012Figures'!E:E,$B$1)</f>
        <v>3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3</v>
      </c>
      <c r="E214" s="39">
        <f>SUM(E208:E213)</f>
        <v>3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3</v>
      </c>
      <c r="E234" s="15">
        <f>SUMIFS('2012Figures'!J:J,'2012Figures'!C:C,A234,'2012Figures'!B:B,"BrokerToCy",'2012Figures'!G:G,"E1",'2012Figures'!E:E,$B$1)</f>
        <v>3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3</v>
      </c>
      <c r="E239" s="12">
        <f>SUMIFS('2012Figures'!J:J,'2012Figures'!C:C,A239,'2012Figures'!H:H,B239,'2012Figures'!I:I,C239,'2012Figures'!B:B,"BrokerToCy",'2012Figures'!G:G,"E1",'2012Figures'!E:E,$B$1)</f>
        <v>3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3</v>
      </c>
      <c r="E241" s="39">
        <f>SUM(E235:E240)</f>
        <v>3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2</v>
      </c>
      <c r="E242" s="15">
        <f>SUMIFS('2012Figures'!J:J,'2012Figures'!C:C,A242,'2012Figures'!B:B,"BrokerToCy",'2012Figures'!G:G,"E1",'2012Figures'!E:E,$B$1)</f>
        <v>2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2</v>
      </c>
      <c r="E246" s="12">
        <f>SUMIFS('2012Figures'!J:J,'2012Figures'!C:C,A246,'2012Figures'!H:H,B246,'2012Figures'!I:I,C246,'2012Figures'!B:B,"BrokerToCy",'2012Figures'!G:G,"E1",'2012Figures'!E:E,$B$1)</f>
        <v>2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2</v>
      </c>
      <c r="E248" s="39">
        <f>SUM(E243:E247)</f>
        <v>2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0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0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0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0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0</v>
      </c>
      <c r="E256" s="39">
        <f>SUM(E250:E255)</f>
        <v>0</v>
      </c>
      <c r="F256" s="39">
        <f>SUM(F250:F255)</f>
        <v>0</v>
      </c>
      <c r="G256" s="39">
        <f>SUM(G250:G255)</f>
        <v>0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0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0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0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0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0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0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0</v>
      </c>
      <c r="E264" s="39">
        <f>SUM(E258:E263)</f>
        <v>0</v>
      </c>
      <c r="F264" s="39">
        <f>SUM(F258:F263)</f>
        <v>0</v>
      </c>
      <c r="G264" s="39">
        <f>SUM(G258:G263)</f>
        <v>0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0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0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0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0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0</v>
      </c>
      <c r="E272" s="39">
        <f>SUM(E266:E271)</f>
        <v>0</v>
      </c>
      <c r="F272" s="39">
        <f>SUM(F266:F271)</f>
        <v>0</v>
      </c>
      <c r="G272" s="39">
        <f>SUM(G266:G271)</f>
        <v>0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0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0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0</v>
      </c>
      <c r="E278" s="39">
        <f>SUM(E274:E277)</f>
        <v>0</v>
      </c>
      <c r="F278" s="39">
        <f>SUM(F274:F277)</f>
        <v>0</v>
      </c>
      <c r="G278" s="39">
        <f>SUM(G274:G277)</f>
        <v>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8006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8006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8006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8006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8006</v>
      </c>
      <c r="E313" s="39">
        <f>SUM(E309:E312)</f>
        <v>0</v>
      </c>
      <c r="F313" s="39">
        <f>SUM(F309:F312)</f>
        <v>0</v>
      </c>
      <c r="G313" s="39">
        <f>SUM(G309:G312)</f>
        <v>8006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2</v>
      </c>
      <c r="C1" s="20" t="s">
        <v>8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60261</v>
      </c>
      <c r="E4" s="15">
        <f>SUMIFS('2012Figures'!J:J,'2012Figures'!B:B,"BrokerToCy",'2012Figures'!G:G,"E1",'2012Figures'!E:E,$B$1)</f>
        <v>99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60162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3127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3127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54</v>
      </c>
      <c r="E8" s="24">
        <f t="shared" si="1"/>
        <v>0</v>
      </c>
      <c r="F8" s="24">
        <f t="shared" si="1"/>
        <v>0</v>
      </c>
      <c r="G8" s="24">
        <f t="shared" si="1"/>
        <v>54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8223</v>
      </c>
      <c r="E14" s="24">
        <f t="shared" si="1"/>
        <v>99</v>
      </c>
      <c r="F14" s="24">
        <f t="shared" si="1"/>
        <v>0</v>
      </c>
      <c r="G14" s="24">
        <f t="shared" si="1"/>
        <v>8124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48857</v>
      </c>
      <c r="E18" s="24">
        <f t="shared" si="1"/>
        <v>0</v>
      </c>
      <c r="F18" s="24">
        <f t="shared" si="1"/>
        <v>0</v>
      </c>
      <c r="G18" s="24">
        <f t="shared" si="1"/>
        <v>48857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60261</v>
      </c>
      <c r="E19" s="39">
        <f>SUM(E5:E18)</f>
        <v>99</v>
      </c>
      <c r="F19" s="39">
        <f t="shared" ref="F19:H19" si="3">SUM(F5:F18)</f>
        <v>0</v>
      </c>
      <c r="G19" s="39">
        <f t="shared" si="3"/>
        <v>60162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54518</v>
      </c>
      <c r="E20" s="12">
        <f>SUMIFS('2012Figures'!J:J,'2012Figures'!B:B,"BrokerToCy",'2012Figures'!G:G,"E1",'2012Figures'!K:K,1,'2012Figures'!E:E,$B$1)</f>
        <v>0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54518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5470</v>
      </c>
      <c r="E21" s="12">
        <f>SUMIFS('2012Figures'!J:J,'2012Figures'!B:B,"BrokerToCy",'2012Figures'!G:G,"E1",'2012Figures'!K:K,2,'2012Figures'!E:E,$B$1)</f>
        <v>99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5371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273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273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60261</v>
      </c>
      <c r="E29" s="39">
        <f>SUM(E20:E28)</f>
        <v>99</v>
      </c>
      <c r="F29" s="39">
        <f t="shared" ref="F29:H29" si="4">SUM(F20:F28)</f>
        <v>0</v>
      </c>
      <c r="G29" s="39">
        <f t="shared" si="4"/>
        <v>60162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6977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6977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0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0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14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14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6963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6963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6977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6977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15059</v>
      </c>
      <c r="E43" s="15">
        <f>SUMIFS('2012Figures'!J:J,'2012Figures'!C:C,A43,'2012Figures'!B:B,"BrokerToCy",'2012Figures'!G:G,"E1",'2012Figures'!E:E,$B$1)</f>
        <v>0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15059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1113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1113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13946</v>
      </c>
      <c r="E55" s="12">
        <f>SUMIFS('2012Figures'!J:J,'2012Figures'!C:C,A55,'2012Figures'!I:I,"",'2012Figures'!B:B,"BrokerToCy",'2012Figures'!G:G,"E1",'2012Figures'!E:E,$B$1)</f>
        <v>0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13946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15059</v>
      </c>
      <c r="E56" s="39">
        <f t="shared" ref="E56:H56" si="6">SUM(E44:E55)</f>
        <v>0</v>
      </c>
      <c r="F56" s="39">
        <f t="shared" si="6"/>
        <v>0</v>
      </c>
      <c r="G56" s="39">
        <f t="shared" si="6"/>
        <v>15059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10758</v>
      </c>
      <c r="E57" s="15">
        <f>SUMIFS('2012Figures'!J:J,'2012Figures'!C:C,A57,'2012Figures'!B:B,"BrokerToCy",'2012Figures'!G:G,"E1",'2012Figures'!E:E,$B$1)</f>
        <v>0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10758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7939</v>
      </c>
      <c r="E58" s="12">
        <f>SUMIFS('2012Figures'!J:J,'2012Figures'!C:C,A58,'2012Figures'!H:H,"",'2012Figures'!I:I,"",'2012Figures'!B:B,"BrokerToCy",'2012Figures'!G:G,"E1",'2012Figures'!E:E,$B$1)</f>
        <v>0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7939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2819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2819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10758</v>
      </c>
      <c r="E126" s="39">
        <f>SUM(E58:E125)</f>
        <v>0</v>
      </c>
      <c r="F126" s="39">
        <f t="shared" ref="F126:H126" si="7">SUM(F58:F125)</f>
        <v>0</v>
      </c>
      <c r="G126" s="39">
        <f t="shared" si="7"/>
        <v>10758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307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307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307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307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0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0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307</v>
      </c>
      <c r="E132" s="39">
        <f>SUM(E128:E131)</f>
        <v>0</v>
      </c>
      <c r="F132" s="39">
        <f>SUM(F128:F131)</f>
        <v>0</v>
      </c>
      <c r="G132" s="39">
        <f>SUM(G128:G131)</f>
        <v>307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21417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21417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1686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1686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19731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19731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21417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21417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0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0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0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0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0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0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0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0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0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0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0</v>
      </c>
      <c r="E188" s="39">
        <f>SUM(E179:E187)</f>
        <v>0</v>
      </c>
      <c r="F188" s="39">
        <f>SUM(F179:F187)</f>
        <v>0</v>
      </c>
      <c r="G188" s="39">
        <f>SUM(G179:G187)</f>
        <v>0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44</v>
      </c>
      <c r="E234" s="15">
        <f>SUMIFS('2012Figures'!J:J,'2012Figures'!C:C,A234,'2012Figures'!B:B,"BrokerToCy",'2012Figures'!G:G,"E1",'2012Figures'!E:E,$B$1)</f>
        <v>44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0</v>
      </c>
      <c r="E236" s="12">
        <f>SUMIFS('2012Figures'!J:J,'2012Figures'!C:C,A236,'2012Figures'!H:H,B236,'2012Figures'!I:I,C236,'2012Figures'!B:B,"BrokerToCy",'2012Figures'!G:G,"E1",'2012Figures'!E:E,$B$1)</f>
        <v>0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44</v>
      </c>
      <c r="E239" s="12">
        <f>SUMIFS('2012Figures'!J:J,'2012Figures'!C:C,A239,'2012Figures'!H:H,B239,'2012Figures'!I:I,C239,'2012Figures'!B:B,"BrokerToCy",'2012Figures'!G:G,"E1",'2012Figures'!E:E,$B$1)</f>
        <v>44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44</v>
      </c>
      <c r="E241" s="39">
        <f>SUM(E235:E240)</f>
        <v>44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55</v>
      </c>
      <c r="E242" s="15">
        <f>SUMIFS('2012Figures'!J:J,'2012Figures'!C:C,A242,'2012Figures'!B:B,"BrokerToCy",'2012Figures'!G:G,"E1",'2012Figures'!E:E,$B$1)</f>
        <v>55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55</v>
      </c>
      <c r="E246" s="12">
        <f>SUMIFS('2012Figures'!J:J,'2012Figures'!C:C,A246,'2012Figures'!H:H,B246,'2012Figures'!I:I,C246,'2012Figures'!B:B,"BrokerToCy",'2012Figures'!G:G,"E1",'2012Figures'!E:E,$B$1)</f>
        <v>55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55</v>
      </c>
      <c r="E248" s="39">
        <f>SUM(E243:E247)</f>
        <v>55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1839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1839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28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28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1811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1811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0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0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1839</v>
      </c>
      <c r="E256" s="39">
        <f>SUM(E250:E255)</f>
        <v>0</v>
      </c>
      <c r="F256" s="39">
        <f>SUM(F250:F255)</f>
        <v>0</v>
      </c>
      <c r="G256" s="39">
        <f>SUM(G250:G255)</f>
        <v>1839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2769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2769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24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24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2740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2740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5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5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2769</v>
      </c>
      <c r="E264" s="39">
        <f>SUM(E258:E263)</f>
        <v>0</v>
      </c>
      <c r="F264" s="39">
        <f>SUM(F258:F263)</f>
        <v>0</v>
      </c>
      <c r="G264" s="39">
        <f>SUM(G258:G263)</f>
        <v>2769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573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573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2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2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571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571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0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0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573</v>
      </c>
      <c r="E272" s="39">
        <f>SUM(E266:E271)</f>
        <v>0</v>
      </c>
      <c r="F272" s="39">
        <f>SUM(F266:F271)</f>
        <v>0</v>
      </c>
      <c r="G272" s="39">
        <f>SUM(G266:G271)</f>
        <v>573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190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190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1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1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189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189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190</v>
      </c>
      <c r="E278" s="39">
        <f>SUM(E274:E277)</f>
        <v>0</v>
      </c>
      <c r="F278" s="39">
        <f>SUM(F274:F277)</f>
        <v>0</v>
      </c>
      <c r="G278" s="39">
        <f>SUM(G274:G277)</f>
        <v>190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0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0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0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0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0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0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0</v>
      </c>
      <c r="E286" s="39">
        <f>SUM(E280:E285)</f>
        <v>0</v>
      </c>
      <c r="F286" s="39">
        <f>SUM(F280:F285)</f>
        <v>0</v>
      </c>
      <c r="G286" s="39">
        <f>SUM(G280:G285)</f>
        <v>0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0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0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0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0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0</v>
      </c>
      <c r="E294" s="39">
        <f>SUM(E288:E293)</f>
        <v>0</v>
      </c>
      <c r="F294" s="39">
        <f>SUM(F288:F293)</f>
        <v>0</v>
      </c>
      <c r="G294" s="39">
        <f>SUM(G288:G293)</f>
        <v>0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273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273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273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273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273</v>
      </c>
      <c r="E313" s="39">
        <f>SUM(E309:E312)</f>
        <v>0</v>
      </c>
      <c r="F313" s="39">
        <f>SUM(F309:F312)</f>
        <v>0</v>
      </c>
      <c r="G313" s="39">
        <f>SUM(G309:G312)</f>
        <v>273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3</v>
      </c>
      <c r="C1" s="20" t="s">
        <v>148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1193648</v>
      </c>
      <c r="E4" s="15">
        <f>SUMIFS('2012Figures'!J:J,'2012Figures'!B:B,"BrokerToCy",'2012Figures'!G:G,"E1",'2012Figures'!E:E,$B$1)</f>
        <v>5331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1188317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184219</v>
      </c>
      <c r="E5" s="24">
        <f t="shared" ref="E5:H18" si="1">SUMIFS(E$31:E$369,$J$31:$J$369,$J5)</f>
        <v>10</v>
      </c>
      <c r="F5" s="24">
        <f t="shared" si="1"/>
        <v>0</v>
      </c>
      <c r="G5" s="24">
        <f t="shared" si="1"/>
        <v>184209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264</v>
      </c>
      <c r="E8" s="24">
        <f t="shared" si="1"/>
        <v>24</v>
      </c>
      <c r="F8" s="24">
        <f t="shared" si="1"/>
        <v>0</v>
      </c>
      <c r="G8" s="24">
        <f t="shared" si="1"/>
        <v>240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2845</v>
      </c>
      <c r="E10" s="24">
        <f t="shared" si="1"/>
        <v>0</v>
      </c>
      <c r="F10" s="24">
        <f t="shared" si="1"/>
        <v>0</v>
      </c>
      <c r="G10" s="24">
        <f t="shared" si="1"/>
        <v>2845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201455</v>
      </c>
      <c r="E14" s="24">
        <f t="shared" si="1"/>
        <v>5286</v>
      </c>
      <c r="F14" s="24">
        <f t="shared" si="1"/>
        <v>0</v>
      </c>
      <c r="G14" s="24">
        <f t="shared" si="1"/>
        <v>196169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804865</v>
      </c>
      <c r="E18" s="24">
        <f t="shared" si="1"/>
        <v>11</v>
      </c>
      <c r="F18" s="24">
        <f t="shared" si="1"/>
        <v>0</v>
      </c>
      <c r="G18" s="24">
        <f t="shared" si="1"/>
        <v>804854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1193648</v>
      </c>
      <c r="E19" s="39">
        <f>SUM(E5:E18)</f>
        <v>5331</v>
      </c>
      <c r="F19" s="39">
        <f t="shared" ref="F19:H19" si="3">SUM(F5:F18)</f>
        <v>0</v>
      </c>
      <c r="G19" s="39">
        <f t="shared" si="3"/>
        <v>1188317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1105490</v>
      </c>
      <c r="E20" s="12">
        <f>SUMIFS('2012Figures'!J:J,'2012Figures'!B:B,"BrokerToCy",'2012Figures'!G:G,"E1",'2012Figures'!K:K,1,'2012Figures'!E:E,$B$1)</f>
        <v>11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1105479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87269</v>
      </c>
      <c r="E21" s="12">
        <f>SUMIFS('2012Figures'!J:J,'2012Figures'!B:B,"BrokerToCy",'2012Figures'!G:G,"E1",'2012Figures'!K:K,2,'2012Figures'!E:E,$B$1)</f>
        <v>5320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81949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889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889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1193648</v>
      </c>
      <c r="E29" s="39">
        <f>SUM(E20:E28)</f>
        <v>5331</v>
      </c>
      <c r="F29" s="39">
        <f t="shared" ref="F29:H29" si="4">SUM(F20:F28)</f>
        <v>0</v>
      </c>
      <c r="G29" s="39">
        <f t="shared" si="4"/>
        <v>1188317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109164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109164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676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676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18406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18406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90082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90082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109164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109164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286226</v>
      </c>
      <c r="E43" s="15">
        <f>SUMIFS('2012Figures'!J:J,'2012Figures'!C:C,A43,'2012Figures'!B:B,"BrokerToCy",'2012Figures'!G:G,"E1",'2012Figures'!E:E,$B$1)</f>
        <v>8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286218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49770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49770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236456</v>
      </c>
      <c r="E55" s="12">
        <f>SUMIFS('2012Figures'!J:J,'2012Figures'!C:C,A55,'2012Figures'!I:I,"",'2012Figures'!B:B,"BrokerToCy",'2012Figures'!G:G,"E1",'2012Figures'!E:E,$B$1)</f>
        <v>8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236448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286226</v>
      </c>
      <c r="E56" s="39">
        <f t="shared" ref="E56:H56" si="6">SUM(E44:E55)</f>
        <v>8</v>
      </c>
      <c r="F56" s="39">
        <f t="shared" si="6"/>
        <v>0</v>
      </c>
      <c r="G56" s="39">
        <f t="shared" si="6"/>
        <v>286218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450059</v>
      </c>
      <c r="E57" s="15">
        <f>SUMIFS('2012Figures'!J:J,'2012Figures'!C:C,A57,'2012Figures'!B:B,"BrokerToCy",'2012Figures'!G:G,"E1",'2012Figures'!E:E,$B$1)</f>
        <v>3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450056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291164</v>
      </c>
      <c r="E58" s="12">
        <f>SUMIFS('2012Figures'!J:J,'2012Figures'!C:C,A58,'2012Figures'!H:H,"",'2012Figures'!I:I,"",'2012Figures'!B:B,"BrokerToCy",'2012Figures'!G:G,"E1",'2012Figures'!E:E,$B$1)</f>
        <v>3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291161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158895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158895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0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0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0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0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450059</v>
      </c>
      <c r="E126" s="39">
        <f>SUM(E58:E125)</f>
        <v>3</v>
      </c>
      <c r="F126" s="39">
        <f t="shared" ref="F126:H126" si="7">SUM(F58:F125)</f>
        <v>0</v>
      </c>
      <c r="G126" s="39">
        <f t="shared" si="7"/>
        <v>450056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35437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35437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25313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25313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10124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10124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35437</v>
      </c>
      <c r="E132" s="39">
        <f>SUM(E128:E131)</f>
        <v>0</v>
      </c>
      <c r="F132" s="39">
        <f>SUM(F128:F131)</f>
        <v>0</v>
      </c>
      <c r="G132" s="39">
        <f>SUM(G128:G131)</f>
        <v>35437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193145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193145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2169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2169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46480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46480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144496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144496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193145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193145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97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97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97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97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97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97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31362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31362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31362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31362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31362</v>
      </c>
      <c r="E188" s="39">
        <f>SUM(E179:E187)</f>
        <v>0</v>
      </c>
      <c r="F188" s="39">
        <f>SUM(F179:F187)</f>
        <v>0</v>
      </c>
      <c r="G188" s="39">
        <f>SUM(G179:G187)</f>
        <v>31362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4074</v>
      </c>
      <c r="E234" s="15">
        <f>SUMIFS('2012Figures'!J:J,'2012Figures'!C:C,A234,'2012Figures'!B:B,"BrokerToCy",'2012Figures'!G:G,"E1",'2012Figures'!E:E,$B$1)</f>
        <v>4074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24</v>
      </c>
      <c r="E236" s="12">
        <f>SUMIFS('2012Figures'!J:J,'2012Figures'!C:C,A236,'2012Figures'!H:H,B236,'2012Figures'!I:I,C236,'2012Figures'!B:B,"BrokerToCy",'2012Figures'!G:G,"E1",'2012Figures'!E:E,$B$1)</f>
        <v>24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4050</v>
      </c>
      <c r="E239" s="12">
        <f>SUMIFS('2012Figures'!J:J,'2012Figures'!C:C,A239,'2012Figures'!H:H,B239,'2012Figures'!I:I,C239,'2012Figures'!B:B,"BrokerToCy",'2012Figures'!G:G,"E1",'2012Figures'!E:E,$B$1)</f>
        <v>4050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4074</v>
      </c>
      <c r="E241" s="39">
        <f>SUM(E235:E240)</f>
        <v>4074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1246</v>
      </c>
      <c r="E242" s="15">
        <f>SUMIFS('2012Figures'!J:J,'2012Figures'!C:C,A242,'2012Figures'!B:B,"BrokerToCy",'2012Figures'!G:G,"E1",'2012Figures'!E:E,$B$1)</f>
        <v>1246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10</v>
      </c>
      <c r="E243" s="12">
        <f>SUMIFS('2012Figures'!J:J,'2012Figures'!C:C,A243,'2012Figures'!H:H,B243,'2012Figures'!I:I,C243,'2012Figures'!B:B,"BrokerToCy",'2012Figures'!G:G,"E1",'2012Figures'!E:E,$B$1)</f>
        <v>10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1236</v>
      </c>
      <c r="E246" s="12">
        <f>SUMIFS('2012Figures'!J:J,'2012Figures'!C:C,A246,'2012Figures'!H:H,B246,'2012Figures'!I:I,C246,'2012Figures'!B:B,"BrokerToCy",'2012Figures'!G:G,"E1",'2012Figures'!E:E,$B$1)</f>
        <v>1236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1246</v>
      </c>
      <c r="E248" s="39">
        <f>SUM(E243:E247)</f>
        <v>1246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15687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15687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132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132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15516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15516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39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39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15687</v>
      </c>
      <c r="E256" s="39">
        <f>SUM(E250:E255)</f>
        <v>0</v>
      </c>
      <c r="F256" s="39">
        <f>SUM(F250:F255)</f>
        <v>0</v>
      </c>
      <c r="G256" s="39">
        <f>SUM(G250:G255)</f>
        <v>15687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28542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28542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84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84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28361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28361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97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97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28542</v>
      </c>
      <c r="E264" s="39">
        <f>SUM(E258:E263)</f>
        <v>0</v>
      </c>
      <c r="F264" s="39">
        <f>SUM(F258:F263)</f>
        <v>0</v>
      </c>
      <c r="G264" s="39">
        <f>SUM(G258:G263)</f>
        <v>28542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11498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11498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3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3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11436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11436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59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59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11498</v>
      </c>
      <c r="E272" s="39">
        <f>SUM(E266:E271)</f>
        <v>0</v>
      </c>
      <c r="F272" s="39">
        <f>SUM(F266:F271)</f>
        <v>0</v>
      </c>
      <c r="G272" s="39">
        <f>SUM(G266:G271)</f>
        <v>11498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24621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24621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1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1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24620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24620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0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0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24621</v>
      </c>
      <c r="E278" s="39">
        <f>SUM(E274:E277)</f>
        <v>0</v>
      </c>
      <c r="F278" s="39">
        <f>SUM(F274:F277)</f>
        <v>0</v>
      </c>
      <c r="G278" s="39">
        <f>SUM(G274:G277)</f>
        <v>24621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1565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1565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21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21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1544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1544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1565</v>
      </c>
      <c r="E286" s="39">
        <f>SUM(E280:E285)</f>
        <v>0</v>
      </c>
      <c r="F286" s="39">
        <f>SUM(F280:F285)</f>
        <v>0</v>
      </c>
      <c r="G286" s="39">
        <f>SUM(G280:G285)</f>
        <v>1565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36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36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36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36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36</v>
      </c>
      <c r="E294" s="39">
        <f>SUM(E288:E293)</f>
        <v>0</v>
      </c>
      <c r="F294" s="39">
        <f>SUM(F288:F293)</f>
        <v>0</v>
      </c>
      <c r="G294" s="39">
        <f>SUM(G288:G293)</f>
        <v>36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889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889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889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889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889</v>
      </c>
      <c r="E313" s="39">
        <f>SUM(E309:E312)</f>
        <v>0</v>
      </c>
      <c r="F313" s="39">
        <f>SUM(F309:F312)</f>
        <v>0</v>
      </c>
      <c r="G313" s="39">
        <f>SUM(G309:G312)</f>
        <v>889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4</v>
      </c>
      <c r="C1" s="20" t="s">
        <v>149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487346</v>
      </c>
      <c r="E4" s="15">
        <f>SUMIFS('2012Figures'!J:J,'2012Figures'!B:B,"BrokerToCy",'2012Figures'!G:G,"E1",'2012Figures'!E:E,$B$1)</f>
        <v>563</v>
      </c>
      <c r="F4" s="15">
        <f>SUMIFS('2012Figures'!J:J,'2012Figures'!B:B,"BrokerToCy",'2012Figures'!G:G,"P1",'2012Figures'!E:E,$B$1)</f>
        <v>0</v>
      </c>
      <c r="G4" s="15">
        <f>SUMIFS('2012Figures'!J:J,'2012Figures'!B:B,"CyToBroker",'2012Figures'!G:G,"E1",'2012Figures'!E:E,$B$1)</f>
        <v>486783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49333</v>
      </c>
      <c r="E5" s="24">
        <f t="shared" ref="E5:H18" si="1">SUMIFS(E$31:E$369,$J$31:$J$369,$J5)</f>
        <v>0</v>
      </c>
      <c r="F5" s="24">
        <f t="shared" si="1"/>
        <v>0</v>
      </c>
      <c r="G5" s="24">
        <f t="shared" si="1"/>
        <v>49333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5544</v>
      </c>
      <c r="E8" s="24">
        <f t="shared" si="1"/>
        <v>2</v>
      </c>
      <c r="F8" s="24">
        <f t="shared" si="1"/>
        <v>0</v>
      </c>
      <c r="G8" s="24">
        <f t="shared" si="1"/>
        <v>5542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1676</v>
      </c>
      <c r="E10" s="24">
        <f t="shared" si="1"/>
        <v>0</v>
      </c>
      <c r="F10" s="24">
        <f t="shared" si="1"/>
        <v>0</v>
      </c>
      <c r="G10" s="24">
        <f t="shared" si="1"/>
        <v>1676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106822</v>
      </c>
      <c r="E14" s="24">
        <f t="shared" si="1"/>
        <v>557</v>
      </c>
      <c r="F14" s="24">
        <f t="shared" si="1"/>
        <v>0</v>
      </c>
      <c r="G14" s="24">
        <f t="shared" si="1"/>
        <v>106265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323971</v>
      </c>
      <c r="E18" s="24">
        <f t="shared" si="1"/>
        <v>4</v>
      </c>
      <c r="F18" s="24">
        <f t="shared" si="1"/>
        <v>0</v>
      </c>
      <c r="G18" s="24">
        <f t="shared" si="1"/>
        <v>323967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487346</v>
      </c>
      <c r="E19" s="39">
        <f>SUM(E5:E18)</f>
        <v>563</v>
      </c>
      <c r="F19" s="39">
        <f t="shared" ref="F19:H19" si="3">SUM(F5:F18)</f>
        <v>0</v>
      </c>
      <c r="G19" s="39">
        <f t="shared" si="3"/>
        <v>486783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467772</v>
      </c>
      <c r="E20" s="12">
        <f>SUMIFS('2012Figures'!J:J,'2012Figures'!B:B,"BrokerToCy",'2012Figures'!G:G,"E1",'2012Figures'!K:K,1,'2012Figures'!E:E,$B$1)</f>
        <v>4</v>
      </c>
      <c r="F20" s="12">
        <f>SUMIFS('2012Figures'!J:J,'2012Figures'!B:B,"BrokerToCy",'2012Figures'!G:G,"P1",'2012Figures'!K:K,1,'2012Figures'!E:E,$B$1)</f>
        <v>0</v>
      </c>
      <c r="G20" s="12">
        <f>SUMIFS('2012Figures'!J:J,'2012Figures'!B:B,"CyToBroker",'2012Figures'!G:G,"E1",'2012Figures'!K:K,1,'2012Figures'!E:E,$B$1)</f>
        <v>467768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18864</v>
      </c>
      <c r="E21" s="12">
        <f>SUMIFS('2012Figures'!J:J,'2012Figures'!B:B,"BrokerToCy",'2012Figures'!G:G,"E1",'2012Figures'!K:K,2,'2012Figures'!E:E,$B$1)</f>
        <v>559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18305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710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710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0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0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487346</v>
      </c>
      <c r="E29" s="39">
        <f>SUM(E20:E28)</f>
        <v>563</v>
      </c>
      <c r="F29" s="39">
        <f t="shared" ref="F29:H29" si="4">SUM(F20:F28)</f>
        <v>0</v>
      </c>
      <c r="G29" s="39">
        <f t="shared" si="4"/>
        <v>486783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46019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46019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419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419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141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141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7494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7494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37965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37965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46019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46019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142679</v>
      </c>
      <c r="E43" s="15">
        <f>SUMIFS('2012Figures'!J:J,'2012Figures'!C:C,A43,'2012Figures'!B:B,"BrokerToCy",'2012Figures'!G:G,"E1",'2012Figures'!E:E,$B$1)</f>
        <v>3</v>
      </c>
      <c r="F43" s="15">
        <f>SUMIFS('2012Figures'!J:J,'2012Figures'!C:C,A43,'2012Figures'!B:B,"BrokerToCy",'2012Figures'!G:G,"P1",'2012Figures'!E:E,$B$1)</f>
        <v>0</v>
      </c>
      <c r="G43" s="15">
        <f>SUMIFS('2012Figures'!J:J,'2012Figures'!C:C,A43,'2012Figures'!B:B,"CyToBroker",'2012Figures'!G:G,"E1",'2012Figures'!E:E,$B$1)</f>
        <v>142676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2443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2443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0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0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16358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16358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123878</v>
      </c>
      <c r="E55" s="12">
        <f>SUMIFS('2012Figures'!J:J,'2012Figures'!C:C,A55,'2012Figures'!I:I,"",'2012Figures'!B:B,"BrokerToCy",'2012Figures'!G:G,"E1",'2012Figures'!E:E,$B$1)</f>
        <v>3</v>
      </c>
      <c r="F55" s="12">
        <f>SUMIFS('2012Figures'!J:J,'2012Figures'!C:C,A55,'2012Figures'!I:I,"",'2012Figures'!B:B,"BrokerToCy",'2012Figures'!G:G,"P1",'2012Figures'!E:E,$B$1)</f>
        <v>0</v>
      </c>
      <c r="G55" s="12">
        <f>SUMIFS('2012Figures'!J:J,'2012Figures'!C:C,A55,'2012Figures'!I:I,"",'2012Figures'!B:B,"CyToBroker",'2012Figures'!G:G,"E1",'2012Figures'!E:E,$B$1)</f>
        <v>123875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142679</v>
      </c>
      <c r="E56" s="39">
        <f t="shared" ref="E56:H56" si="6">SUM(E44:E55)</f>
        <v>3</v>
      </c>
      <c r="F56" s="39">
        <f t="shared" si="6"/>
        <v>0</v>
      </c>
      <c r="G56" s="39">
        <f t="shared" si="6"/>
        <v>142676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140147</v>
      </c>
      <c r="E57" s="15">
        <f>SUMIFS('2012Figures'!J:J,'2012Figures'!C:C,A57,'2012Figures'!B:B,"BrokerToCy",'2012Figures'!G:G,"E1",'2012Figures'!E:E,$B$1)</f>
        <v>1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140146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95339</v>
      </c>
      <c r="E58" s="12">
        <f>SUMIFS('2012Figures'!J:J,'2012Figures'!C:C,A58,'2012Figures'!H:H,"",'2012Figures'!I:I,"",'2012Figures'!B:B,"BrokerToCy",'2012Figures'!G:G,"E1",'2012Figures'!E:E,$B$1)</f>
        <v>1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95338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43382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43382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0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0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0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0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0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0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0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0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189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189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0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0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140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140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0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0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1097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1097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0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0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140147</v>
      </c>
      <c r="E126" s="39">
        <f>SUM(E58:E125)</f>
        <v>1</v>
      </c>
      <c r="F126" s="39">
        <f t="shared" ref="F126:H126" si="7">SUM(F58:F125)</f>
        <v>0</v>
      </c>
      <c r="G126" s="39">
        <f t="shared" si="7"/>
        <v>140146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10359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10359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5761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5761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4598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4598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10359</v>
      </c>
      <c r="E132" s="39">
        <f>SUM(E128:E131)</f>
        <v>0</v>
      </c>
      <c r="F132" s="39">
        <f>SUM(F128:F131)</f>
        <v>0</v>
      </c>
      <c r="G132" s="39">
        <f>SUM(G128:G131)</f>
        <v>10359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116200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116200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0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0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2243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2243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1535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1535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63328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63328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49094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49094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116200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116200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74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74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74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74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74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74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12294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12294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12294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12294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12294</v>
      </c>
      <c r="E188" s="39">
        <f>SUM(E179:E187)</f>
        <v>0</v>
      </c>
      <c r="F188" s="39">
        <f>SUM(F179:F187)</f>
        <v>0</v>
      </c>
      <c r="G188" s="39">
        <f>SUM(G179:G187)</f>
        <v>12294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0</v>
      </c>
      <c r="E207" s="15">
        <f>SUMIFS('2012Figures'!J:J,'2012Figures'!C:C,A207,'2012Figures'!B:B,"BrokerToCy",'2012Figures'!G:G,"E1",'2012Figures'!E:E,$B$1)</f>
        <v>0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0</v>
      </c>
      <c r="E210" s="12">
        <f>SUMIFS('2012Figures'!J:J,'2012Figures'!C:C,A210,'2012Figures'!H:H,B210,'2012Figures'!I:I,C210,'2012Figures'!B:B,"BrokerToCy",'2012Figures'!G:G,"E1",'2012Figures'!E:E,$B$1)</f>
        <v>0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0</v>
      </c>
      <c r="E214" s="39">
        <f>SUM(E208:E213)</f>
        <v>0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366</v>
      </c>
      <c r="E234" s="15">
        <f>SUMIFS('2012Figures'!J:J,'2012Figures'!C:C,A234,'2012Figures'!B:B,"BrokerToCy",'2012Figures'!G:G,"E1",'2012Figures'!E:E,$B$1)</f>
        <v>366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2</v>
      </c>
      <c r="E236" s="12">
        <f>SUMIFS('2012Figures'!J:J,'2012Figures'!C:C,A236,'2012Figures'!H:H,B236,'2012Figures'!I:I,C236,'2012Figures'!B:B,"BrokerToCy",'2012Figures'!G:G,"E1",'2012Figures'!E:E,$B$1)</f>
        <v>2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364</v>
      </c>
      <c r="E239" s="12">
        <f>SUMIFS('2012Figures'!J:J,'2012Figures'!C:C,A239,'2012Figures'!H:H,B239,'2012Figures'!I:I,C239,'2012Figures'!B:B,"BrokerToCy",'2012Figures'!G:G,"E1",'2012Figures'!E:E,$B$1)</f>
        <v>364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366</v>
      </c>
      <c r="E241" s="39">
        <f>SUM(E235:E240)</f>
        <v>366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193</v>
      </c>
      <c r="E242" s="15">
        <f>SUMIFS('2012Figures'!J:J,'2012Figures'!C:C,A242,'2012Figures'!B:B,"BrokerToCy",'2012Figures'!G:G,"E1",'2012Figures'!E:E,$B$1)</f>
        <v>193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0</v>
      </c>
      <c r="E243" s="12">
        <f>SUMIFS('2012Figures'!J:J,'2012Figures'!C:C,A243,'2012Figures'!H:H,B243,'2012Figures'!I:I,C243,'2012Figures'!B:B,"BrokerToCy",'2012Figures'!G:G,"E1",'2012Figures'!E:E,$B$1)</f>
        <v>0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193</v>
      </c>
      <c r="E246" s="12">
        <f>SUMIFS('2012Figures'!J:J,'2012Figures'!C:C,A246,'2012Figures'!H:H,B246,'2012Figures'!I:I,C246,'2012Figures'!B:B,"BrokerToCy",'2012Figures'!G:G,"E1",'2012Figures'!E:E,$B$1)</f>
        <v>193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193</v>
      </c>
      <c r="E248" s="39">
        <f>SUM(E243:E247)</f>
        <v>193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4779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4779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95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95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4680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4680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4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4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4779</v>
      </c>
      <c r="E256" s="39">
        <f>SUM(E250:E255)</f>
        <v>0</v>
      </c>
      <c r="F256" s="39">
        <f>SUM(F250:F255)</f>
        <v>0</v>
      </c>
      <c r="G256" s="39">
        <f>SUM(G250:G255)</f>
        <v>4779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10423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10423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168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168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10248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10248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7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7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10423</v>
      </c>
      <c r="E264" s="39">
        <f>SUM(E258:E263)</f>
        <v>0</v>
      </c>
      <c r="F264" s="39">
        <f>SUM(F258:F263)</f>
        <v>0</v>
      </c>
      <c r="G264" s="39">
        <f>SUM(G258:G263)</f>
        <v>10423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1539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1539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7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7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1530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1530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2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2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1539</v>
      </c>
      <c r="E272" s="39">
        <f>SUM(E266:E271)</f>
        <v>0</v>
      </c>
      <c r="F272" s="39">
        <f>SUM(F266:F271)</f>
        <v>0</v>
      </c>
      <c r="G272" s="39">
        <f>SUM(G266:G271)</f>
        <v>1539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577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577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1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1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570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570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6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6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577</v>
      </c>
      <c r="E278" s="39">
        <f>SUM(E274:E277)</f>
        <v>0</v>
      </c>
      <c r="F278" s="39">
        <f>SUM(F274:F277)</f>
        <v>0</v>
      </c>
      <c r="G278" s="39">
        <f>SUM(G274:G277)</f>
        <v>577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971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971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27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27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944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944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0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0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971</v>
      </c>
      <c r="E286" s="39">
        <f>SUM(E280:E285)</f>
        <v>0</v>
      </c>
      <c r="F286" s="39">
        <f>SUM(F280:F285)</f>
        <v>0</v>
      </c>
      <c r="G286" s="39">
        <f>SUM(G280:G285)</f>
        <v>971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16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16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0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0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16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16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0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0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16</v>
      </c>
      <c r="E294" s="39">
        <f>SUM(E288:E293)</f>
        <v>0</v>
      </c>
      <c r="F294" s="39">
        <f>SUM(F288:F293)</f>
        <v>0</v>
      </c>
      <c r="G294" s="39">
        <f>SUM(G288:G293)</f>
        <v>16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710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710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710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710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710</v>
      </c>
      <c r="E313" s="39">
        <f>SUM(E309:E312)</f>
        <v>0</v>
      </c>
      <c r="F313" s="39">
        <f>SUM(F309:F312)</f>
        <v>0</v>
      </c>
      <c r="G313" s="39">
        <f>SUM(G309:G312)</f>
        <v>710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0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0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0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0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0</v>
      </c>
      <c r="E350" s="39">
        <f>SUM(E348:E349)</f>
        <v>0</v>
      </c>
      <c r="F350" s="39">
        <f>SUM(F348:F349)</f>
        <v>0</v>
      </c>
      <c r="G350" s="39">
        <f>SUM(G348:G349)</f>
        <v>0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9"/>
  <sheetViews>
    <sheetView workbookViewId="0">
      <pane ySplit="3" topLeftCell="A4" activePane="bottomLeft" state="frozen"/>
      <selection pane="bottomLeft" activeCell="C29" sqref="C29"/>
    </sheetView>
  </sheetViews>
  <sheetFormatPr defaultRowHeight="15" x14ac:dyDescent="0.25"/>
  <cols>
    <col min="2" max="2" width="12.42578125" customWidth="1"/>
    <col min="3" max="3" width="9.140625" style="1"/>
    <col min="4" max="8" width="12.140625" customWidth="1"/>
    <col min="10" max="10" width="9.140625" style="1"/>
  </cols>
  <sheetData>
    <row r="1" spans="1:10" x14ac:dyDescent="0.25">
      <c r="A1" s="13" t="s">
        <v>144</v>
      </c>
      <c r="B1" s="13">
        <v>5</v>
      </c>
      <c r="C1" s="20" t="s">
        <v>12</v>
      </c>
      <c r="D1" s="26"/>
      <c r="E1" s="26"/>
      <c r="F1" s="26"/>
      <c r="G1" s="26"/>
      <c r="H1" s="26"/>
      <c r="I1" s="26"/>
      <c r="J1" s="27"/>
    </row>
    <row r="2" spans="1:10" x14ac:dyDescent="0.25">
      <c r="A2" s="13" t="s">
        <v>89</v>
      </c>
      <c r="E2" s="8" t="s">
        <v>86</v>
      </c>
      <c r="F2" s="8" t="s">
        <v>86</v>
      </c>
      <c r="G2" s="8" t="s">
        <v>87</v>
      </c>
      <c r="H2" s="8" t="s">
        <v>87</v>
      </c>
      <c r="J2" s="14" t="s">
        <v>91</v>
      </c>
    </row>
    <row r="3" spans="1:10" x14ac:dyDescent="0.25">
      <c r="A3" s="29" t="s">
        <v>90</v>
      </c>
      <c r="B3" s="9" t="s">
        <v>83</v>
      </c>
      <c r="C3" s="1" t="s">
        <v>84</v>
      </c>
      <c r="D3" s="8" t="s">
        <v>85</v>
      </c>
      <c r="E3" s="8" t="s">
        <v>9</v>
      </c>
      <c r="F3" s="8" t="s">
        <v>6</v>
      </c>
      <c r="G3" s="8" t="s">
        <v>9</v>
      </c>
      <c r="H3" s="8" t="s">
        <v>6</v>
      </c>
      <c r="I3" s="8"/>
      <c r="J3" s="27"/>
    </row>
    <row r="4" spans="1:10" x14ac:dyDescent="0.25">
      <c r="A4" s="19" t="s">
        <v>88</v>
      </c>
      <c r="B4" s="20" t="s">
        <v>88</v>
      </c>
      <c r="C4" s="14" t="s">
        <v>88</v>
      </c>
      <c r="D4" s="15">
        <f t="shared" ref="D4:D29" si="0">SUM(E4:H4)</f>
        <v>4535447</v>
      </c>
      <c r="E4" s="15">
        <f>SUMIFS('2012Figures'!J:J,'2012Figures'!B:B,"BrokerToCy",'2012Figures'!G:G,"E1",'2012Figures'!E:E,$B$1)</f>
        <v>35657</v>
      </c>
      <c r="F4" s="15">
        <f>SUMIFS('2012Figures'!J:J,'2012Figures'!B:B,"BrokerToCy",'2012Figures'!G:G,"P1",'2012Figures'!E:E,$B$1)</f>
        <v>2</v>
      </c>
      <c r="G4" s="15">
        <f>SUMIFS('2012Figures'!J:J,'2012Figures'!B:B,"CyToBroker",'2012Figures'!G:G,"E1",'2012Figures'!E:E,$B$1)</f>
        <v>4499788</v>
      </c>
      <c r="H4" s="15">
        <f>SUMIFS('2012Figures'!J:J,'2012Figures'!B:B,"CyToBroker",'2012Figures'!G:G,"P1",'2012Figures'!E:E,$B$1)</f>
        <v>0</v>
      </c>
      <c r="I4" s="19"/>
      <c r="J4" s="14" t="s">
        <v>88</v>
      </c>
    </row>
    <row r="5" spans="1:10" x14ac:dyDescent="0.25">
      <c r="A5" s="21" t="s">
        <v>88</v>
      </c>
      <c r="B5" s="22" t="s">
        <v>88</v>
      </c>
      <c r="C5" s="23" t="s">
        <v>88</v>
      </c>
      <c r="D5" s="15">
        <f>SUM(E5:H5)</f>
        <v>860127</v>
      </c>
      <c r="E5" s="24">
        <f t="shared" ref="E5:H18" si="1">SUMIFS(E$31:E$369,$J$31:$J$369,$J5)</f>
        <v>35</v>
      </c>
      <c r="F5" s="24">
        <f t="shared" si="1"/>
        <v>0</v>
      </c>
      <c r="G5" s="24">
        <f t="shared" si="1"/>
        <v>860092</v>
      </c>
      <c r="H5" s="24">
        <f t="shared" si="1"/>
        <v>0</v>
      </c>
      <c r="I5" s="21"/>
      <c r="J5" s="14" t="s">
        <v>146</v>
      </c>
    </row>
    <row r="6" spans="1:10" x14ac:dyDescent="0.25">
      <c r="A6" s="21" t="s">
        <v>88</v>
      </c>
      <c r="B6" s="22" t="s">
        <v>88</v>
      </c>
      <c r="C6" s="23" t="s">
        <v>88</v>
      </c>
      <c r="D6" s="15">
        <f>SUM(E6:H6)</f>
        <v>0</v>
      </c>
      <c r="E6" s="24">
        <f t="shared" si="1"/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1"/>
      <c r="J6" s="14">
        <v>201501</v>
      </c>
    </row>
    <row r="7" spans="1:10" x14ac:dyDescent="0.25">
      <c r="A7" s="21" t="s">
        <v>88</v>
      </c>
      <c r="B7" s="22" t="s">
        <v>88</v>
      </c>
      <c r="C7" s="23" t="s">
        <v>88</v>
      </c>
      <c r="D7" s="15">
        <f>SUM(E7:H7)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1"/>
      <c r="J7" s="14">
        <v>201401</v>
      </c>
    </row>
    <row r="8" spans="1:10" x14ac:dyDescent="0.25">
      <c r="A8" s="21" t="s">
        <v>88</v>
      </c>
      <c r="B8" s="22" t="s">
        <v>88</v>
      </c>
      <c r="C8" s="23" t="s">
        <v>88</v>
      </c>
      <c r="D8" s="15">
        <f t="shared" ref="D8:D18" si="2">SUM(E8:H8)</f>
        <v>21569</v>
      </c>
      <c r="E8" s="24">
        <f t="shared" si="1"/>
        <v>65</v>
      </c>
      <c r="F8" s="24">
        <f t="shared" si="1"/>
        <v>0</v>
      </c>
      <c r="G8" s="24">
        <f t="shared" si="1"/>
        <v>21504</v>
      </c>
      <c r="H8" s="24">
        <f t="shared" si="1"/>
        <v>0</v>
      </c>
      <c r="I8" s="21"/>
      <c r="J8" s="14">
        <v>201301</v>
      </c>
    </row>
    <row r="9" spans="1:10" x14ac:dyDescent="0.25">
      <c r="A9" s="21" t="s">
        <v>88</v>
      </c>
      <c r="B9" s="22" t="s">
        <v>88</v>
      </c>
      <c r="C9" s="23" t="s">
        <v>88</v>
      </c>
      <c r="D9" s="15">
        <f t="shared" si="2"/>
        <v>2</v>
      </c>
      <c r="E9" s="24">
        <f t="shared" si="1"/>
        <v>2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1"/>
      <c r="J9" s="14">
        <v>201201</v>
      </c>
    </row>
    <row r="10" spans="1:10" x14ac:dyDescent="0.25">
      <c r="A10" s="21" t="s">
        <v>88</v>
      </c>
      <c r="B10" s="22" t="s">
        <v>88</v>
      </c>
      <c r="C10" s="23" t="s">
        <v>88</v>
      </c>
      <c r="D10" s="15">
        <f t="shared" si="2"/>
        <v>25186</v>
      </c>
      <c r="E10" s="24">
        <f t="shared" si="1"/>
        <v>0</v>
      </c>
      <c r="F10" s="24">
        <f t="shared" si="1"/>
        <v>0</v>
      </c>
      <c r="G10" s="24">
        <f t="shared" si="1"/>
        <v>25186</v>
      </c>
      <c r="H10" s="24">
        <f t="shared" si="1"/>
        <v>0</v>
      </c>
      <c r="I10" s="21"/>
      <c r="J10" s="14">
        <v>201101</v>
      </c>
    </row>
    <row r="11" spans="1:10" x14ac:dyDescent="0.25">
      <c r="A11" s="21" t="s">
        <v>88</v>
      </c>
      <c r="B11" s="22" t="s">
        <v>88</v>
      </c>
      <c r="C11" s="23" t="s">
        <v>88</v>
      </c>
      <c r="D11" s="15">
        <f t="shared" si="2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1"/>
      <c r="J11" s="14">
        <v>201010</v>
      </c>
    </row>
    <row r="12" spans="1:10" x14ac:dyDescent="0.25">
      <c r="A12" s="21" t="s">
        <v>88</v>
      </c>
      <c r="B12" s="22" t="s">
        <v>88</v>
      </c>
      <c r="C12" s="23" t="s">
        <v>88</v>
      </c>
      <c r="D12" s="15">
        <f t="shared" si="2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1"/>
      <c r="J12" s="14">
        <v>201005</v>
      </c>
    </row>
    <row r="13" spans="1:10" x14ac:dyDescent="0.25">
      <c r="A13" s="21" t="s">
        <v>88</v>
      </c>
      <c r="B13" s="22" t="s">
        <v>88</v>
      </c>
      <c r="C13" s="23" t="s">
        <v>88</v>
      </c>
      <c r="D13" s="15">
        <f t="shared" si="2"/>
        <v>612</v>
      </c>
      <c r="E13" s="24">
        <f t="shared" si="1"/>
        <v>0</v>
      </c>
      <c r="F13" s="24">
        <f t="shared" si="1"/>
        <v>0</v>
      </c>
      <c r="G13" s="24">
        <f t="shared" si="1"/>
        <v>612</v>
      </c>
      <c r="H13" s="24">
        <f t="shared" si="1"/>
        <v>0</v>
      </c>
      <c r="I13" s="21"/>
      <c r="J13" s="14">
        <v>201001</v>
      </c>
    </row>
    <row r="14" spans="1:10" x14ac:dyDescent="0.25">
      <c r="A14" s="21" t="s">
        <v>88</v>
      </c>
      <c r="B14" s="22" t="s">
        <v>88</v>
      </c>
      <c r="C14" s="23" t="s">
        <v>88</v>
      </c>
      <c r="D14" s="15">
        <f t="shared" si="2"/>
        <v>1685140</v>
      </c>
      <c r="E14" s="24">
        <f t="shared" si="1"/>
        <v>35528</v>
      </c>
      <c r="F14" s="24">
        <f t="shared" si="1"/>
        <v>0</v>
      </c>
      <c r="G14" s="24">
        <f t="shared" si="1"/>
        <v>1649612</v>
      </c>
      <c r="H14" s="24">
        <f t="shared" si="1"/>
        <v>0</v>
      </c>
      <c r="I14" s="21"/>
      <c r="J14" s="14">
        <v>200901</v>
      </c>
    </row>
    <row r="15" spans="1:10" x14ac:dyDescent="0.25">
      <c r="A15" s="21" t="s">
        <v>88</v>
      </c>
      <c r="B15" s="22" t="s">
        <v>88</v>
      </c>
      <c r="C15" s="23" t="s">
        <v>88</v>
      </c>
      <c r="D15" s="15">
        <f t="shared" si="2"/>
        <v>0</v>
      </c>
      <c r="E15" s="24">
        <f t="shared" si="1"/>
        <v>0</v>
      </c>
      <c r="F15" s="24">
        <f t="shared" si="1"/>
        <v>0</v>
      </c>
      <c r="G15" s="24">
        <f t="shared" si="1"/>
        <v>0</v>
      </c>
      <c r="H15" s="24">
        <f t="shared" si="1"/>
        <v>0</v>
      </c>
      <c r="I15" s="21"/>
      <c r="J15" s="14">
        <v>200801</v>
      </c>
    </row>
    <row r="16" spans="1:10" x14ac:dyDescent="0.25">
      <c r="A16" s="21" t="s">
        <v>88</v>
      </c>
      <c r="B16" s="22" t="s">
        <v>88</v>
      </c>
      <c r="C16" s="23" t="s">
        <v>88</v>
      </c>
      <c r="D16" s="15">
        <f t="shared" si="2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1"/>
      <c r="J16" s="14">
        <v>200701</v>
      </c>
    </row>
    <row r="17" spans="1:10" x14ac:dyDescent="0.25">
      <c r="A17" s="21" t="s">
        <v>88</v>
      </c>
      <c r="B17" s="22" t="s">
        <v>88</v>
      </c>
      <c r="C17" s="23" t="s">
        <v>88</v>
      </c>
      <c r="D17" s="15">
        <f t="shared" si="2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0</v>
      </c>
      <c r="I17" s="21"/>
      <c r="J17" s="14">
        <v>200601</v>
      </c>
    </row>
    <row r="18" spans="1:10" x14ac:dyDescent="0.25">
      <c r="A18" s="21" t="s">
        <v>88</v>
      </c>
      <c r="B18" s="22" t="s">
        <v>88</v>
      </c>
      <c r="C18" s="23" t="s">
        <v>88</v>
      </c>
      <c r="D18" s="15">
        <f t="shared" si="2"/>
        <v>1942811</v>
      </c>
      <c r="E18" s="24">
        <f t="shared" si="1"/>
        <v>27</v>
      </c>
      <c r="F18" s="24">
        <f t="shared" si="1"/>
        <v>2</v>
      </c>
      <c r="G18" s="24">
        <f t="shared" si="1"/>
        <v>1942782</v>
      </c>
      <c r="H18" s="24">
        <f t="shared" si="1"/>
        <v>0</v>
      </c>
      <c r="I18" s="21"/>
      <c r="J18" s="14" t="s">
        <v>131</v>
      </c>
    </row>
    <row r="19" spans="1:10" x14ac:dyDescent="0.25">
      <c r="A19" s="37"/>
      <c r="B19" s="37" t="s">
        <v>92</v>
      </c>
      <c r="C19" s="38"/>
      <c r="D19" s="39">
        <f>SUM(E19:H19)</f>
        <v>4535447</v>
      </c>
      <c r="E19" s="39">
        <f>SUM(E5:E18)</f>
        <v>35657</v>
      </c>
      <c r="F19" s="39">
        <f t="shared" ref="F19:H19" si="3">SUM(F5:F18)</f>
        <v>2</v>
      </c>
      <c r="G19" s="39">
        <f t="shared" si="3"/>
        <v>4499788</v>
      </c>
      <c r="H19" s="39">
        <f t="shared" si="3"/>
        <v>0</v>
      </c>
      <c r="I19" s="37"/>
      <c r="J19" s="38"/>
    </row>
    <row r="20" spans="1:10" x14ac:dyDescent="0.25">
      <c r="A20" s="30" t="s">
        <v>100</v>
      </c>
      <c r="B20" s="9" t="s">
        <v>88</v>
      </c>
      <c r="C20" s="1" t="s">
        <v>88</v>
      </c>
      <c r="D20" s="31">
        <f t="shared" si="0"/>
        <v>3204047</v>
      </c>
      <c r="E20" s="12">
        <f>SUMIFS('2012Figures'!J:J,'2012Figures'!B:B,"BrokerToCy",'2012Figures'!G:G,"E1",'2012Figures'!K:K,1,'2012Figures'!E:E,$B$1)</f>
        <v>29</v>
      </c>
      <c r="F20" s="12">
        <f>SUMIFS('2012Figures'!J:J,'2012Figures'!B:B,"BrokerToCy",'2012Figures'!G:G,"P1",'2012Figures'!K:K,1,'2012Figures'!E:E,$B$1)</f>
        <v>2</v>
      </c>
      <c r="G20" s="12">
        <f>SUMIFS('2012Figures'!J:J,'2012Figures'!B:B,"CyToBroker",'2012Figures'!G:G,"E1",'2012Figures'!K:K,1,'2012Figures'!E:E,$B$1)</f>
        <v>3204016</v>
      </c>
      <c r="H20" s="12">
        <f>SUMIFS('2012Figures'!J:J,'2012Figures'!B:B,"CyToBroker",'2012Figures'!G:G,"P1",'2012Figures'!K:K,1,'2012Figures'!E:E,$B$1)</f>
        <v>0</v>
      </c>
      <c r="I20" s="8"/>
    </row>
    <row r="21" spans="1:10" x14ac:dyDescent="0.25">
      <c r="A21" s="30" t="s">
        <v>101</v>
      </c>
      <c r="B21" s="9" t="s">
        <v>88</v>
      </c>
      <c r="C21" s="1" t="s">
        <v>88</v>
      </c>
      <c r="D21" s="31">
        <f t="shared" si="0"/>
        <v>1305897</v>
      </c>
      <c r="E21" s="12">
        <f>SUMIFS('2012Figures'!J:J,'2012Figures'!B:B,"BrokerToCy",'2012Figures'!G:G,"E1",'2012Figures'!K:K,2,'2012Figures'!E:E,$B$1)</f>
        <v>35628</v>
      </c>
      <c r="F21" s="12">
        <f>SUMIFS('2012Figures'!J:J,'2012Figures'!B:B,"BrokerToCy",'2012Figures'!G:G,"P1",'2012Figures'!K:K,2,'2012Figures'!E:E,$B$1)</f>
        <v>0</v>
      </c>
      <c r="G21" s="12">
        <f>SUMIFS('2012Figures'!J:J,'2012Figures'!B:B,"CyToBroker",'2012Figures'!G:G,"E1",'2012Figures'!K:K,2,'2012Figures'!E:E,$B$1)</f>
        <v>1270269</v>
      </c>
      <c r="H21" s="12">
        <f>SUMIFS('2012Figures'!J:J,'2012Figures'!B:B,"CyToBroker",'2012Figures'!G:G,"P1",'2012Figures'!K:K,2,'2012Figures'!E:E,$B$1)</f>
        <v>0</v>
      </c>
      <c r="I21" s="8"/>
    </row>
    <row r="22" spans="1:10" x14ac:dyDescent="0.25">
      <c r="A22" s="30" t="s">
        <v>102</v>
      </c>
      <c r="B22" s="9" t="s">
        <v>88</v>
      </c>
      <c r="C22" s="1" t="s">
        <v>88</v>
      </c>
      <c r="D22" s="31">
        <f t="shared" si="0"/>
        <v>23728</v>
      </c>
      <c r="E22" s="12">
        <f>SUMIFS('2012Figures'!J:J,'2012Figures'!B:B,"BrokerToCy",'2012Figures'!G:G,"E1",'2012Figures'!K:K,3,'2012Figures'!E:E,$B$1)</f>
        <v>0</v>
      </c>
      <c r="F22" s="12">
        <f>SUMIFS('2012Figures'!J:J,'2012Figures'!B:B,"BrokerToCy",'2012Figures'!G:G,"P1",'2012Figures'!K:K,3,'2012Figures'!E:E,$B$1)</f>
        <v>0</v>
      </c>
      <c r="G22" s="12">
        <f>SUMIFS('2012Figures'!J:J,'2012Figures'!B:B,"CyToBroker",'2012Figures'!G:G,"E1",'2012Figures'!K:K,3,'2012Figures'!E:E,$B$1)</f>
        <v>23728</v>
      </c>
      <c r="H22" s="12">
        <f>SUMIFS('2012Figures'!J:J,'2012Figures'!B:B,"CyToBroker",'2012Figures'!G:G,"P1",'2012Figures'!K:K,3,'2012Figures'!E:E,$B$1)</f>
        <v>0</v>
      </c>
      <c r="I22" s="8"/>
    </row>
    <row r="23" spans="1:10" x14ac:dyDescent="0.25">
      <c r="A23" s="30" t="s">
        <v>103</v>
      </c>
      <c r="B23" s="9" t="s">
        <v>88</v>
      </c>
      <c r="C23" s="1" t="s">
        <v>88</v>
      </c>
      <c r="D23" s="31">
        <f t="shared" si="0"/>
        <v>0</v>
      </c>
      <c r="E23" s="12">
        <f>SUMIFS('2012Figures'!J:J,'2012Figures'!B:B,"BrokerToCy",'2012Figures'!G:G,"E1",'2012Figures'!K:K,4,'2012Figures'!E:E,$B$1)</f>
        <v>0</v>
      </c>
      <c r="F23" s="12">
        <f>SUMIFS('2012Figures'!J:J,'2012Figures'!B:B,"BrokerToCy",'2012Figures'!G:G,"P1",'2012Figures'!K:K,4,'2012Figures'!E:E,$B$1)</f>
        <v>0</v>
      </c>
      <c r="G23" s="12">
        <f>SUMIFS('2012Figures'!J:J,'2012Figures'!B:B,"CyToBroker",'2012Figures'!G:G,"E1",'2012Figures'!K:K,4,'2012Figures'!E:E,$B$1)</f>
        <v>0</v>
      </c>
      <c r="H23" s="12">
        <f>SUMIFS('2012Figures'!J:J,'2012Figures'!B:B,"CyToBroker",'2012Figures'!G:G,"P1",'2012Figures'!K:K,4,'2012Figures'!E:E,$B$1)</f>
        <v>0</v>
      </c>
      <c r="I23" s="8"/>
    </row>
    <row r="24" spans="1:10" x14ac:dyDescent="0.25">
      <c r="A24" s="30" t="s">
        <v>104</v>
      </c>
      <c r="B24" s="9" t="s">
        <v>88</v>
      </c>
      <c r="C24" s="1" t="s">
        <v>88</v>
      </c>
      <c r="D24" s="31">
        <f t="shared" si="0"/>
        <v>0</v>
      </c>
      <c r="E24" s="12">
        <f>SUMIFS('2012Figures'!J:J,'2012Figures'!B:B,"BrokerToCy",'2012Figures'!G:G,"E1",'2012Figures'!K:K,5,'2012Figures'!E:E,$B$1)</f>
        <v>0</v>
      </c>
      <c r="F24" s="12">
        <f>SUMIFS('2012Figures'!J:J,'2012Figures'!B:B,"BrokerToCy",'2012Figures'!G:G,"P1",'2012Figures'!K:K,5,'2012Figures'!E:E,$B$1)</f>
        <v>0</v>
      </c>
      <c r="G24" s="12">
        <f>SUMIFS('2012Figures'!J:J,'2012Figures'!B:B,"CyToBroker",'2012Figures'!G:G,"E1",'2012Figures'!K:K,5,'2012Figures'!E:E,$B$1)</f>
        <v>0</v>
      </c>
      <c r="H24" s="12">
        <f>SUMIFS('2012Figures'!J:J,'2012Figures'!B:B,"CyToBroker",'2012Figures'!G:G,"P1",'2012Figures'!K:K,5,'2012Figures'!E:E,$B$1)</f>
        <v>0</v>
      </c>
      <c r="I24" s="8"/>
    </row>
    <row r="25" spans="1:10" x14ac:dyDescent="0.25">
      <c r="A25" s="30" t="s">
        <v>105</v>
      </c>
      <c r="B25" s="9" t="s">
        <v>88</v>
      </c>
      <c r="C25" s="1" t="s">
        <v>88</v>
      </c>
      <c r="D25" s="31">
        <f t="shared" si="0"/>
        <v>1775</v>
      </c>
      <c r="E25" s="12">
        <f>SUMIFS('2012Figures'!J:J,'2012Figures'!B:B,"BrokerToCy",'2012Figures'!G:G,"E1",'2012Figures'!K:K,6,'2012Figures'!E:E,$B$1)</f>
        <v>0</v>
      </c>
      <c r="F25" s="12">
        <f>SUMIFS('2012Figures'!J:J,'2012Figures'!B:B,"BrokerToCy",'2012Figures'!G:G,"P1",'2012Figures'!K:K,6,'2012Figures'!E:E,$B$1)</f>
        <v>0</v>
      </c>
      <c r="G25" s="12">
        <f>SUMIFS('2012Figures'!J:J,'2012Figures'!B:B,"CyToBroker",'2012Figures'!G:G,"E1",'2012Figures'!K:K,6,'2012Figures'!E:E,$B$1)</f>
        <v>1775</v>
      </c>
      <c r="H25" s="12">
        <f>SUMIFS('2012Figures'!J:J,'2012Figures'!B:B,"CyToBroker",'2012Figures'!G:G,"P1",'2012Figures'!K:K,6,'2012Figures'!E:E,$B$1)</f>
        <v>0</v>
      </c>
      <c r="I25" s="8"/>
    </row>
    <row r="26" spans="1:10" x14ac:dyDescent="0.25">
      <c r="A26" s="30" t="s">
        <v>106</v>
      </c>
      <c r="B26" s="9" t="s">
        <v>88</v>
      </c>
      <c r="C26" s="1" t="s">
        <v>88</v>
      </c>
      <c r="D26" s="31">
        <f t="shared" si="0"/>
        <v>0</v>
      </c>
      <c r="E26" s="12">
        <f>SUMIFS('2012Figures'!J:J,'2012Figures'!B:B,"BrokerToCy",'2012Figures'!G:G,"E1",'2012Figures'!K:K,7,'2012Figures'!E:E,$B$1)</f>
        <v>0</v>
      </c>
      <c r="F26" s="12">
        <f>SUMIFS('2012Figures'!J:J,'2012Figures'!B:B,"BrokerToCy",'2012Figures'!G:G,"P1",'2012Figures'!K:K,7,'2012Figures'!E:E,$B$1)</f>
        <v>0</v>
      </c>
      <c r="G26" s="12">
        <f>SUMIFS('2012Figures'!J:J,'2012Figures'!B:B,"CyToBroker",'2012Figures'!G:G,"E1",'2012Figures'!K:K,7,'2012Figures'!E:E,$B$1)</f>
        <v>0</v>
      </c>
      <c r="H26" s="12">
        <f>SUMIFS('2012Figures'!J:J,'2012Figures'!B:B,"CyToBroker",'2012Figures'!G:G,"P1",'2012Figures'!K:K,7,'2012Figures'!E:E,$B$1)</f>
        <v>0</v>
      </c>
      <c r="I26" s="8"/>
    </row>
    <row r="27" spans="1:10" x14ac:dyDescent="0.25">
      <c r="A27" s="30" t="s">
        <v>107</v>
      </c>
      <c r="B27" s="9" t="s">
        <v>88</v>
      </c>
      <c r="C27" s="1" t="s">
        <v>88</v>
      </c>
      <c r="D27" s="31">
        <f t="shared" si="0"/>
        <v>0</v>
      </c>
      <c r="E27" s="12">
        <f>SUMIFS('2012Figures'!J:J,'2012Figures'!B:B,"BrokerToCy",'2012Figures'!G:G,"E1",'2012Figures'!K:K,91,'2012Figures'!E:E,$B$1)</f>
        <v>0</v>
      </c>
      <c r="F27" s="12">
        <f>SUMIFS('2012Figures'!J:J,'2012Figures'!B:B,"BrokerToCy",'2012Figures'!G:G,"P1",'2012Figures'!K:K,91,'2012Figures'!E:E,$B$1)</f>
        <v>0</v>
      </c>
      <c r="G27" s="12">
        <f>SUMIFS('2012Figures'!J:J,'2012Figures'!B:B,"CyToBroker",'2012Figures'!G:G,"E1",'2012Figures'!K:K,91,'2012Figures'!E:E,$B$1)</f>
        <v>0</v>
      </c>
      <c r="H27" s="12">
        <f>SUMIFS('2012Figures'!J:J,'2012Figures'!B:B,"CyToBroker",'2012Figures'!G:G,"P1",'2012Figures'!K:K,91,'2012Figures'!E:E,$B$1)</f>
        <v>0</v>
      </c>
      <c r="I27" s="8"/>
    </row>
    <row r="28" spans="1:10" x14ac:dyDescent="0.25">
      <c r="A28" s="30" t="s">
        <v>108</v>
      </c>
      <c r="B28" s="9" t="s">
        <v>88</v>
      </c>
      <c r="C28" s="1" t="s">
        <v>88</v>
      </c>
      <c r="D28" s="31">
        <f t="shared" si="0"/>
        <v>0</v>
      </c>
      <c r="E28" s="12">
        <f>SUMIFS('2012Figures'!J:J,'2012Figures'!B:B,"BrokerToCy",'2012Figures'!G:G,"E1",'2012Figures'!K:K,97,'2012Figures'!E:E,$B$1)</f>
        <v>0</v>
      </c>
      <c r="F28" s="12">
        <f>SUMIFS('2012Figures'!J:J,'2012Figures'!B:B,"BrokerToCy",'2012Figures'!G:G,"P1",'2012Figures'!K:K,97,'2012Figures'!E:E,$B$1)</f>
        <v>0</v>
      </c>
      <c r="G28" s="12">
        <f>SUMIFS('2012Figures'!J:J,'2012Figures'!B:B,"CyToBroker",'2012Figures'!G:G,"E1",'2012Figures'!K:K,97,'2012Figures'!E:E,$B$1)</f>
        <v>0</v>
      </c>
      <c r="H28" s="12">
        <f>SUMIFS('2012Figures'!J:J,'2012Figures'!B:B,"CyToBroker",'2012Figures'!G:G,"P1",'2012Figures'!K:K,97,'2012Figures'!E:E,$B$1)</f>
        <v>0</v>
      </c>
      <c r="I28" s="8"/>
    </row>
    <row r="29" spans="1:10" x14ac:dyDescent="0.25">
      <c r="A29" s="37"/>
      <c r="B29" s="37" t="s">
        <v>92</v>
      </c>
      <c r="C29" s="38"/>
      <c r="D29" s="39">
        <f t="shared" si="0"/>
        <v>4535447</v>
      </c>
      <c r="E29" s="39">
        <f>SUM(E20:E28)</f>
        <v>35657</v>
      </c>
      <c r="F29" s="39">
        <f t="shared" ref="F29:H29" si="4">SUM(F20:F28)</f>
        <v>2</v>
      </c>
      <c r="G29" s="39">
        <f t="shared" si="4"/>
        <v>4499788</v>
      </c>
      <c r="H29" s="39">
        <f t="shared" si="4"/>
        <v>0</v>
      </c>
      <c r="I29" s="37"/>
      <c r="J29" s="38"/>
    </row>
    <row r="30" spans="1:10" x14ac:dyDescent="0.25">
      <c r="A30" s="13">
        <v>101</v>
      </c>
      <c r="B30" s="13" t="s">
        <v>52</v>
      </c>
      <c r="C30" s="14" t="s">
        <v>88</v>
      </c>
      <c r="D30" s="15">
        <f>SUMIFS('2012Figures'!J:J,'2012Figures'!C:C,A30,'2012Figures'!E:E,$B$1)</f>
        <v>169695</v>
      </c>
      <c r="E30" s="15">
        <f>SUMIFS('2012Figures'!J:J,'2012Figures'!C:C,A30,'2012Figures'!B:B,"BrokerToCy",'2012Figures'!G:G,"E1",'2012Figures'!E:E,$B$1)</f>
        <v>0</v>
      </c>
      <c r="F30" s="15">
        <f>SUMIFS('2012Figures'!J:J,'2012Figures'!C:C,A30,'2012Figures'!B:B,"BrokerToCy",'2012Figures'!G:G,"P1",'2012Figures'!E:E,$B$1)</f>
        <v>0</v>
      </c>
      <c r="G30" s="15">
        <f>SUMIFS('2012Figures'!J:J,'2012Figures'!C:C,A30,'2012Figures'!B:B,"CyToBroker",'2012Figures'!G:G,"E1",'2012Figures'!E:E,$B$1)</f>
        <v>169695</v>
      </c>
      <c r="H30" s="15">
        <f>SUMIFS('2012Figures'!J:J,'2012Figures'!C:C,A30,'2012Figures'!B:B,"CyToBroker",'2012Figures'!G:G,"P1",'2012Figures'!E:E,$B$1)</f>
        <v>0</v>
      </c>
      <c r="I30" s="13"/>
      <c r="J30" s="14"/>
    </row>
    <row r="31" spans="1:10" x14ac:dyDescent="0.25">
      <c r="A31">
        <v>101</v>
      </c>
      <c r="B31" t="s">
        <v>52</v>
      </c>
      <c r="C31" s="1">
        <v>10</v>
      </c>
      <c r="D31" s="11">
        <f>SUMIFS('2012Figures'!J:J,'2012Figures'!C:C,A31,'2012Figures'!H:H,B31,'2012Figures'!I:I,C31,'2012Figures'!E:E,$B$1)</f>
        <v>0</v>
      </c>
      <c r="E31" s="12">
        <f>SUMIFS('2012Figures'!J:J,'2012Figures'!C:C,A31,'2012Figures'!H:H,B31,'2012Figures'!I:I,C31,'2012Figures'!B:B,"BrokerToCy",'2012Figures'!G:G,"E1",'2012Figures'!E:E,$B$1)</f>
        <v>0</v>
      </c>
      <c r="F31" s="12">
        <f>SUMIFS('2012Figures'!J:J,'2012Figures'!C:C,A31,'2012Figures'!H:H,B31,'2012Figures'!I:I,C31,'2012Figures'!B:B,"BrokerToCy",'2012Figures'!G:G,"P1",'2012Figures'!E:E,$B$1)</f>
        <v>0</v>
      </c>
      <c r="G31" s="12">
        <f>SUMIFS('2012Figures'!J:J,'2012Figures'!C:C,A31,'2012Figures'!H:H,B31,'2012Figures'!I:I,C31,'2012Figures'!B:B,"CyToBroker",'2012Figures'!G:G,"E1",'2012Figures'!E:E,$B$1)</f>
        <v>0</v>
      </c>
      <c r="H31" s="12">
        <f>SUMIFS('2012Figures'!J:J,'2012Figures'!C:C,A31,'2012Figures'!H:H,B31,'2012Figures'!I:I,C31,'2012Figures'!B:B,"CyToBroker",'2012Figures'!G:G,"P1",'2012Figures'!E:E,$B$1)</f>
        <v>0</v>
      </c>
      <c r="J31" s="1">
        <v>201501</v>
      </c>
    </row>
    <row r="32" spans="1:10" x14ac:dyDescent="0.25">
      <c r="A32">
        <v>101</v>
      </c>
      <c r="B32" t="s">
        <v>52</v>
      </c>
      <c r="C32" s="1">
        <v>9</v>
      </c>
      <c r="D32" s="11">
        <f>SUMIFS('2012Figures'!J:J,'2012Figures'!C:C,A32,'2012Figures'!H:H,B32,'2012Figures'!I:I,C32,'2012Figures'!E:E,$B$1)</f>
        <v>0</v>
      </c>
      <c r="E32" s="12">
        <f>SUMIFS('2012Figures'!J:J,'2012Figures'!C:C,A32,'2012Figures'!H:H,B32,'2012Figures'!I:I,C32,'2012Figures'!B:B,"BrokerToCy",'2012Figures'!G:G,"E1",'2012Figures'!E:E,$B$1)</f>
        <v>0</v>
      </c>
      <c r="F32" s="12">
        <f>SUMIFS('2012Figures'!J:J,'2012Figures'!C:C,A32,'2012Figures'!H:H,B32,'2012Figures'!I:I,C32,'2012Figures'!B:B,"BrokerToCy",'2012Figures'!G:G,"P1",'2012Figures'!E:E,$B$1)</f>
        <v>0</v>
      </c>
      <c r="G32" s="12">
        <f>SUMIFS('2012Figures'!J:J,'2012Figures'!C:C,A32,'2012Figures'!H:H,B32,'2012Figures'!I:I,C32,'2012Figures'!B:B,"CyToBroker",'2012Figures'!G:G,"E1",'2012Figures'!E:E,$B$1)</f>
        <v>0</v>
      </c>
      <c r="H32" s="12">
        <f>SUMIFS('2012Figures'!J:J,'2012Figures'!C:C,A32,'2012Figures'!H:H,B32,'2012Figures'!I:I,C32,'2012Figures'!B:B,"CyToBroker",'2012Figures'!G:G,"P1",'2012Figures'!E:E,$B$1)</f>
        <v>0</v>
      </c>
      <c r="J32" s="1">
        <v>201401</v>
      </c>
    </row>
    <row r="33" spans="1:10" x14ac:dyDescent="0.25">
      <c r="A33">
        <v>101</v>
      </c>
      <c r="B33" t="s">
        <v>52</v>
      </c>
      <c r="C33" s="1">
        <v>8</v>
      </c>
      <c r="D33" s="11">
        <f>SUMIFS('2012Figures'!J:J,'2012Figures'!C:C,A33,'2012Figures'!H:H,B33,'2012Figures'!I:I,C33,'2012Figures'!E:E,$B$1)</f>
        <v>0</v>
      </c>
      <c r="E33" s="12">
        <f>SUMIFS('2012Figures'!J:J,'2012Figures'!C:C,A33,'2012Figures'!H:H,B33,'2012Figures'!I:I,C33,'2012Figures'!B:B,"BrokerToCy",'2012Figures'!G:G,"E1",'2012Figures'!E:E,$B$1)</f>
        <v>0</v>
      </c>
      <c r="F33" s="12">
        <f>SUMIFS('2012Figures'!J:J,'2012Figures'!C:C,A33,'2012Figures'!H:H,B33,'2012Figures'!I:I,C33,'2012Figures'!B:B,"BrokerToCy",'2012Figures'!G:G,"P1",'2012Figures'!E:E,$B$1)</f>
        <v>0</v>
      </c>
      <c r="G33" s="12">
        <f>SUMIFS('2012Figures'!J:J,'2012Figures'!C:C,A33,'2012Figures'!H:H,B33,'2012Figures'!I:I,C33,'2012Figures'!B:B,"CyToBroker",'2012Figures'!G:G,"E1",'2012Figures'!E:E,$B$1)</f>
        <v>0</v>
      </c>
      <c r="H33" s="12">
        <f>SUMIFS('2012Figures'!J:J,'2012Figures'!C:C,A33,'2012Figures'!H:H,B33,'2012Figures'!I:I,C33,'2012Figures'!B:B,"CyToBroker",'2012Figures'!G:G,"P1",'2012Figures'!E:E,$B$1)</f>
        <v>0</v>
      </c>
      <c r="I33" s="7"/>
      <c r="J33" s="10">
        <v>201301</v>
      </c>
    </row>
    <row r="34" spans="1:10" x14ac:dyDescent="0.25">
      <c r="A34">
        <v>101</v>
      </c>
      <c r="B34" t="s">
        <v>52</v>
      </c>
      <c r="C34" s="1">
        <v>7</v>
      </c>
      <c r="D34" s="11">
        <f>SUMIFS('2012Figures'!J:J,'2012Figures'!C:C,A34,'2012Figures'!H:H,B34,'2012Figures'!I:I,C34,'2012Figures'!E:E,$B$1)</f>
        <v>0</v>
      </c>
      <c r="E34" s="12">
        <f>SUMIFS('2012Figures'!J:J,'2012Figures'!C:C,A34,'2012Figures'!H:H,B34,'2012Figures'!I:I,C34,'2012Figures'!B:B,"BrokerToCy",'2012Figures'!G:G,"E1",'2012Figures'!E:E,$B$1)</f>
        <v>0</v>
      </c>
      <c r="F34" s="12">
        <f>SUMIFS('2012Figures'!J:J,'2012Figures'!C:C,A34,'2012Figures'!H:H,B34,'2012Figures'!I:I,C34,'2012Figures'!B:B,"BrokerToCy",'2012Figures'!G:G,"P1",'2012Figures'!E:E,$B$1)</f>
        <v>0</v>
      </c>
      <c r="G34" s="12">
        <f>SUMIFS('2012Figures'!J:J,'2012Figures'!C:C,A34,'2012Figures'!H:H,B34,'2012Figures'!I:I,C34,'2012Figures'!B:B,"CyToBroker",'2012Figures'!G:G,"E1",'2012Figures'!E:E,$B$1)</f>
        <v>0</v>
      </c>
      <c r="H34" s="12">
        <f>SUMIFS('2012Figures'!J:J,'2012Figures'!C:C,A34,'2012Figures'!H:H,B34,'2012Figures'!I:I,C34,'2012Figures'!B:B,"CyToBroker",'2012Figures'!G:G,"P1",'2012Figures'!E:E,$B$1)</f>
        <v>0</v>
      </c>
      <c r="J34" s="1">
        <v>201201</v>
      </c>
    </row>
    <row r="35" spans="1:10" x14ac:dyDescent="0.25">
      <c r="A35">
        <v>101</v>
      </c>
      <c r="B35" t="s">
        <v>52</v>
      </c>
      <c r="C35" s="1">
        <v>6</v>
      </c>
      <c r="D35" s="11">
        <f>SUMIFS('2012Figures'!J:J,'2012Figures'!C:C,A35,'2012Figures'!H:H,B35,'2012Figures'!I:I,C35,'2012Figures'!E:E,$B$1)</f>
        <v>1993</v>
      </c>
      <c r="E35" s="12">
        <f>SUMIFS('2012Figures'!J:J,'2012Figures'!C:C,A35,'2012Figures'!H:H,B35,'2012Figures'!I:I,C35,'2012Figures'!B:B,"BrokerToCy",'2012Figures'!G:G,"E1",'2012Figures'!E:E,$B$1)</f>
        <v>0</v>
      </c>
      <c r="F35" s="12">
        <f>SUMIFS('2012Figures'!J:J,'2012Figures'!C:C,A35,'2012Figures'!H:H,B35,'2012Figures'!I:I,C35,'2012Figures'!B:B,"BrokerToCy",'2012Figures'!G:G,"P1",'2012Figures'!E:E,$B$1)</f>
        <v>0</v>
      </c>
      <c r="G35" s="12">
        <f>SUMIFS('2012Figures'!J:J,'2012Figures'!C:C,A35,'2012Figures'!H:H,B35,'2012Figures'!I:I,C35,'2012Figures'!B:B,"CyToBroker",'2012Figures'!G:G,"E1",'2012Figures'!E:E,$B$1)</f>
        <v>1993</v>
      </c>
      <c r="H35" s="12">
        <f>SUMIFS('2012Figures'!J:J,'2012Figures'!C:C,A35,'2012Figures'!H:H,B35,'2012Figures'!I:I,C35,'2012Figures'!B:B,"CyToBroker",'2012Figures'!G:G,"P1",'2012Figures'!E:E,$B$1)</f>
        <v>0</v>
      </c>
      <c r="J35" s="1">
        <v>201101</v>
      </c>
    </row>
    <row r="36" spans="1:10" x14ac:dyDescent="0.25">
      <c r="A36">
        <v>101</v>
      </c>
      <c r="B36" t="s">
        <v>52</v>
      </c>
      <c r="C36" s="1">
        <v>5</v>
      </c>
      <c r="D36" s="11">
        <f>SUMIFS('2012Figures'!J:J,'2012Figures'!C:C,A36,'2012Figures'!H:H,B36,'2012Figures'!I:I,C36,'2012Figures'!E:E,$B$1)</f>
        <v>0</v>
      </c>
      <c r="E36" s="12">
        <f>SUMIFS('2012Figures'!J:J,'2012Figures'!C:C,A36,'2012Figures'!H:H,B36,'2012Figures'!I:I,C36,'2012Figures'!B:B,"BrokerToCy",'2012Figures'!G:G,"E1",'2012Figures'!E:E,$B$1)</f>
        <v>0</v>
      </c>
      <c r="F36" s="12">
        <f>SUMIFS('2012Figures'!J:J,'2012Figures'!C:C,A36,'2012Figures'!H:H,B36,'2012Figures'!I:I,C36,'2012Figures'!B:B,"BrokerToCy",'2012Figures'!G:G,"P1",'2012Figures'!E:E,$B$1)</f>
        <v>0</v>
      </c>
      <c r="G36" s="12">
        <f>SUMIFS('2012Figures'!J:J,'2012Figures'!C:C,A36,'2012Figures'!H:H,B36,'2012Figures'!I:I,C36,'2012Figures'!B:B,"CyToBroker",'2012Figures'!G:G,"E1",'2012Figures'!E:E,$B$1)</f>
        <v>0</v>
      </c>
      <c r="H36" s="12">
        <f>SUMIFS('2012Figures'!J:J,'2012Figures'!C:C,A36,'2012Figures'!H:H,B36,'2012Figures'!I:I,C36,'2012Figures'!B:B,"CyToBroker",'2012Figures'!G:G,"P1",'2012Figures'!E:E,$B$1)</f>
        <v>0</v>
      </c>
      <c r="J36" s="1">
        <v>201001</v>
      </c>
    </row>
    <row r="37" spans="1:10" x14ac:dyDescent="0.25">
      <c r="A37">
        <v>101</v>
      </c>
      <c r="B37" t="s">
        <v>52</v>
      </c>
      <c r="C37" s="1">
        <v>4</v>
      </c>
      <c r="D37" s="11">
        <f>SUMIFS('2012Figures'!J:J,'2012Figures'!C:C,A37,'2012Figures'!H:H,B37,'2012Figures'!I:I,C37,'2012Figures'!E:E,$B$1)</f>
        <v>42371</v>
      </c>
      <c r="E37" s="12">
        <f>SUMIFS('2012Figures'!J:J,'2012Figures'!C:C,A37,'2012Figures'!H:H,B37,'2012Figures'!I:I,C37,'2012Figures'!B:B,"BrokerToCy",'2012Figures'!G:G,"E1",'2012Figures'!E:E,$B$1)</f>
        <v>0</v>
      </c>
      <c r="F37" s="12">
        <f>SUMIFS('2012Figures'!J:J,'2012Figures'!C:C,A37,'2012Figures'!H:H,B37,'2012Figures'!I:I,C37,'2012Figures'!B:B,"BrokerToCy",'2012Figures'!G:G,"P1",'2012Figures'!E:E,$B$1)</f>
        <v>0</v>
      </c>
      <c r="G37" s="12">
        <f>SUMIFS('2012Figures'!J:J,'2012Figures'!C:C,A37,'2012Figures'!H:H,B37,'2012Figures'!I:I,C37,'2012Figures'!B:B,"CyToBroker",'2012Figures'!G:G,"E1",'2012Figures'!E:E,$B$1)</f>
        <v>42371</v>
      </c>
      <c r="H37" s="12">
        <f>SUMIFS('2012Figures'!J:J,'2012Figures'!C:C,A37,'2012Figures'!H:H,B37,'2012Figures'!I:I,C37,'2012Figures'!B:B,"CyToBroker",'2012Figures'!G:G,"P1",'2012Figures'!E:E,$B$1)</f>
        <v>0</v>
      </c>
      <c r="J37" s="1">
        <v>200901</v>
      </c>
    </row>
    <row r="38" spans="1:10" x14ac:dyDescent="0.25">
      <c r="A38">
        <v>101</v>
      </c>
      <c r="B38" t="s">
        <v>52</v>
      </c>
      <c r="C38" s="1">
        <v>3</v>
      </c>
      <c r="D38" s="11">
        <f>SUMIFS('2012Figures'!J:J,'2012Figures'!C:C,A38,'2012Figures'!H:H,B38,'2012Figures'!I:I,C38,'2012Figures'!E:E,$B$1)</f>
        <v>0</v>
      </c>
      <c r="E38" s="12">
        <f>SUMIFS('2012Figures'!J:J,'2012Figures'!C:C,A38,'2012Figures'!H:H,B38,'2012Figures'!I:I,C38,'2012Figures'!B:B,"BrokerToCy",'2012Figures'!G:G,"E1",'2012Figures'!E:E,$B$1)</f>
        <v>0</v>
      </c>
      <c r="F38" s="12">
        <f>SUMIFS('2012Figures'!J:J,'2012Figures'!C:C,A38,'2012Figures'!H:H,B38,'2012Figures'!I:I,C38,'2012Figures'!B:B,"BrokerToCy",'2012Figures'!G:G,"P1",'2012Figures'!E:E,$B$1)</f>
        <v>0</v>
      </c>
      <c r="G38" s="12">
        <f>SUMIFS('2012Figures'!J:J,'2012Figures'!C:C,A38,'2012Figures'!H:H,B38,'2012Figures'!I:I,C38,'2012Figures'!B:B,"CyToBroker",'2012Figures'!G:G,"E1",'2012Figures'!E:E,$B$1)</f>
        <v>0</v>
      </c>
      <c r="H38" s="12">
        <f>SUMIFS('2012Figures'!J:J,'2012Figures'!C:C,A38,'2012Figures'!H:H,B38,'2012Figures'!I:I,C38,'2012Figures'!B:B,"CyToBroker",'2012Figures'!G:G,"P1",'2012Figures'!E:E,$B$1)</f>
        <v>0</v>
      </c>
      <c r="J38" s="1">
        <v>200801</v>
      </c>
    </row>
    <row r="39" spans="1:10" x14ac:dyDescent="0.25">
      <c r="A39">
        <v>101</v>
      </c>
      <c r="B39" t="s">
        <v>52</v>
      </c>
      <c r="C39" s="1">
        <v>2</v>
      </c>
      <c r="D39" s="11">
        <f>SUMIFS('2012Figures'!J:J,'2012Figures'!C:C,A39,'2012Figures'!H:H,B39,'2012Figures'!I:I,C39,'2012Figures'!E:E,$B$1)</f>
        <v>0</v>
      </c>
      <c r="E39" s="12">
        <f>SUMIFS('2012Figures'!J:J,'2012Figures'!C:C,A39,'2012Figures'!H:H,B39,'2012Figures'!I:I,C39,'2012Figures'!B:B,"BrokerToCy",'2012Figures'!G:G,"E1",'2012Figures'!E:E,$B$1)</f>
        <v>0</v>
      </c>
      <c r="F39" s="12">
        <f>SUMIFS('2012Figures'!J:J,'2012Figures'!C:C,A39,'2012Figures'!H:H,B39,'2012Figures'!I:I,C39,'2012Figures'!B:B,"BrokerToCy",'2012Figures'!G:G,"P1",'2012Figures'!E:E,$B$1)</f>
        <v>0</v>
      </c>
      <c r="G39" s="12">
        <f>SUMIFS('2012Figures'!J:J,'2012Figures'!C:C,A39,'2012Figures'!H:H,B39,'2012Figures'!I:I,C39,'2012Figures'!B:B,"CyToBroker",'2012Figures'!G:G,"E1",'2012Figures'!E:E,$B$1)</f>
        <v>0</v>
      </c>
      <c r="H39" s="12">
        <f>SUMIFS('2012Figures'!J:J,'2012Figures'!C:C,A39,'2012Figures'!H:H,B39,'2012Figures'!I:I,C39,'2012Figures'!B:B,"CyToBroker",'2012Figures'!G:G,"P1",'2012Figures'!E:E,$B$1)</f>
        <v>0</v>
      </c>
      <c r="J39" s="1">
        <v>200701</v>
      </c>
    </row>
    <row r="40" spans="1:10" x14ac:dyDescent="0.25">
      <c r="A40">
        <v>101</v>
      </c>
      <c r="B40" t="s">
        <v>52</v>
      </c>
      <c r="C40" s="1">
        <v>1</v>
      </c>
      <c r="D40" s="11">
        <f>SUMIFS('2012Figures'!J:J,'2012Figures'!C:C,A40,'2012Figures'!H:H,B40,'2012Figures'!I:I,C40,'2012Figures'!E:E,$B$1)</f>
        <v>0</v>
      </c>
      <c r="E40" s="12">
        <f>SUMIFS('2012Figures'!J:J,'2012Figures'!C:C,A40,'2012Figures'!H:H,B40,'2012Figures'!I:I,C40,'2012Figures'!B:B,"BrokerToCy",'2012Figures'!G:G,"E1",'2012Figures'!E:E,$B$1)</f>
        <v>0</v>
      </c>
      <c r="F40" s="12">
        <f>SUMIFS('2012Figures'!J:J,'2012Figures'!C:C,A40,'2012Figures'!H:H,B40,'2012Figures'!I:I,C40,'2012Figures'!B:B,"BrokerToCy",'2012Figures'!G:G,"P1",'2012Figures'!E:E,$B$1)</f>
        <v>0</v>
      </c>
      <c r="G40" s="12">
        <f>SUMIFS('2012Figures'!J:J,'2012Figures'!C:C,A40,'2012Figures'!H:H,B40,'2012Figures'!I:I,C40,'2012Figures'!B:B,"CyToBroker",'2012Figures'!G:G,"E1",'2012Figures'!E:E,$B$1)</f>
        <v>0</v>
      </c>
      <c r="H40" s="12">
        <f>SUMIFS('2012Figures'!J:J,'2012Figures'!C:C,A40,'2012Figures'!H:H,B40,'2012Figures'!I:I,C40,'2012Figures'!B:B,"CyToBroker",'2012Figures'!G:G,"P1",'2012Figures'!E:E,$B$1)</f>
        <v>0</v>
      </c>
      <c r="J40" s="1">
        <v>200601</v>
      </c>
    </row>
    <row r="41" spans="1:10" x14ac:dyDescent="0.25">
      <c r="A41">
        <v>101</v>
      </c>
      <c r="B41" t="s">
        <v>52</v>
      </c>
      <c r="D41" s="11">
        <f>SUMIFS('2012Figures'!J:J,'2012Figures'!C:C,A41,'2012Figures'!I:I,"",'2012Figures'!E:E,$B$1)</f>
        <v>125331</v>
      </c>
      <c r="E41" s="12">
        <f>SUMIFS('2012Figures'!J:J,'2012Figures'!C:C,A41,'2012Figures'!I:I,"",'2012Figures'!B:B,"BrokerToCy",'2012Figures'!G:G,"E1",'2012Figures'!E:E,$B$1)</f>
        <v>0</v>
      </c>
      <c r="F41" s="12">
        <f>SUMIFS('2012Figures'!J:J,'2012Figures'!C:C,A41,'2012Figures'!I:I,"",'2012Figures'!B:B,"BrokerToCy",'2012Figures'!G:G,"P1",'2012Figures'!E:E,$B$1)</f>
        <v>0</v>
      </c>
      <c r="G41" s="12">
        <f>SUMIFS('2012Figures'!J:J,'2012Figures'!C:C,A41,'2012Figures'!I:I,"",'2012Figures'!B:B,"CyToBroker",'2012Figures'!G:G,"E1",'2012Figures'!E:E,$B$1)</f>
        <v>125331</v>
      </c>
      <c r="H41" s="12">
        <f>SUMIFS('2012Figures'!J:J,'2012Figures'!C:C,A41,'2012Figures'!I:I,"",'2012Figures'!B:B,"CyToBroker",'2012Figures'!G:G,"P1",'2012Figures'!E:E,$B$1)</f>
        <v>0</v>
      </c>
      <c r="J41" s="1" t="s">
        <v>131</v>
      </c>
    </row>
    <row r="42" spans="1:10" x14ac:dyDescent="0.25">
      <c r="A42" s="37"/>
      <c r="B42" s="37" t="s">
        <v>92</v>
      </c>
      <c r="C42" s="38"/>
      <c r="D42" s="39">
        <f>SUM(E42:H42)</f>
        <v>169695</v>
      </c>
      <c r="E42" s="39">
        <f t="shared" ref="E42:H42" si="5">SUM(E31:E41)</f>
        <v>0</v>
      </c>
      <c r="F42" s="39">
        <f t="shared" si="5"/>
        <v>0</v>
      </c>
      <c r="G42" s="39">
        <f t="shared" si="5"/>
        <v>169695</v>
      </c>
      <c r="H42" s="39">
        <f t="shared" si="5"/>
        <v>0</v>
      </c>
      <c r="I42" s="37"/>
      <c r="J42" s="38"/>
    </row>
    <row r="43" spans="1:10" x14ac:dyDescent="0.25">
      <c r="A43" s="13">
        <v>103</v>
      </c>
      <c r="B43" s="13" t="s">
        <v>55</v>
      </c>
      <c r="C43" s="14" t="s">
        <v>88</v>
      </c>
      <c r="D43" s="15">
        <f>SUMIFS('2012Figures'!J:J,'2012Figures'!C:C,A43,'2012Figures'!E:E,$B$1)</f>
        <v>742807</v>
      </c>
      <c r="E43" s="15">
        <f>SUMIFS('2012Figures'!J:J,'2012Figures'!C:C,A43,'2012Figures'!B:B,"BrokerToCy",'2012Figures'!G:G,"E1",'2012Figures'!E:E,$B$1)</f>
        <v>16</v>
      </c>
      <c r="F43" s="15">
        <f>SUMIFS('2012Figures'!J:J,'2012Figures'!C:C,A43,'2012Figures'!B:B,"BrokerToCy",'2012Figures'!G:G,"P1",'2012Figures'!E:E,$B$1)</f>
        <v>2</v>
      </c>
      <c r="G43" s="15">
        <f>SUMIFS('2012Figures'!J:J,'2012Figures'!C:C,A43,'2012Figures'!B:B,"CyToBroker",'2012Figures'!G:G,"E1",'2012Figures'!E:E,$B$1)</f>
        <v>742789</v>
      </c>
      <c r="H43" s="15">
        <f>SUMIFS('2012Figures'!J:J,'2012Figures'!C:C,A43,'2012Figures'!B:B,"CyToBroker",'2012Figures'!G:G,"P1",'2012Figures'!E:E,$B$1)</f>
        <v>0</v>
      </c>
      <c r="I43" s="13"/>
      <c r="J43" s="14"/>
    </row>
    <row r="44" spans="1:10" x14ac:dyDescent="0.25">
      <c r="A44">
        <v>103</v>
      </c>
      <c r="B44">
        <v>1</v>
      </c>
      <c r="C44" s="1">
        <v>6</v>
      </c>
      <c r="D44" s="11">
        <f>SUMIFS('2012Figures'!J:J,'2012Figures'!C:C,A44,'2012Figures'!H:H,B44,'2012Figures'!I:I,C44,'2012Figures'!E:E,$B$1)</f>
        <v>4680</v>
      </c>
      <c r="E44" s="12">
        <f>SUMIFS('2012Figures'!J:J,'2012Figures'!C:C,A44,'2012Figures'!H:H,B44,'2012Figures'!I:I,C44,'2012Figures'!B:B,"BrokerToCy",'2012Figures'!G:G,"E1",'2012Figures'!E:E,$B$1)</f>
        <v>0</v>
      </c>
      <c r="F44" s="12">
        <f>SUMIFS('2012Figures'!J:J,'2012Figures'!C:C,A44,'2012Figures'!H:H,B44,'2012Figures'!I:I,C44,'2012Figures'!B:B,"BrokerToCy",'2012Figures'!G:G,"P1",'2012Figures'!E:E,$B$1)</f>
        <v>0</v>
      </c>
      <c r="G44" s="12">
        <f>SUMIFS('2012Figures'!J:J,'2012Figures'!C:C,A44,'2012Figures'!H:H,B44,'2012Figures'!I:I,C44,'2012Figures'!B:B,"CyToBroker",'2012Figures'!G:G,"E1",'2012Figures'!E:E,$B$1)</f>
        <v>4680</v>
      </c>
      <c r="H44" s="12">
        <f>SUMIFS('2012Figures'!J:J,'2012Figures'!C:C,A44,'2012Figures'!H:H,B44,'2012Figures'!I:I,C44,'2012Figures'!B:B,"CyToBroker",'2012Figures'!G:G,"P1",'2012Figures'!E:E,$B$1)</f>
        <v>0</v>
      </c>
      <c r="J44" s="1" t="s">
        <v>146</v>
      </c>
    </row>
    <row r="45" spans="1:10" x14ac:dyDescent="0.25">
      <c r="A45">
        <v>103</v>
      </c>
      <c r="B45" t="s">
        <v>55</v>
      </c>
      <c r="C45" s="1">
        <v>10</v>
      </c>
      <c r="D45" s="11">
        <f>SUMIFS('2012Figures'!J:J,'2012Figures'!C:C,A45,'2012Figures'!H:H,B45,'2012Figures'!I:I,C45,'2012Figures'!E:E,$B$1)</f>
        <v>0</v>
      </c>
      <c r="E45" s="12">
        <f>SUMIFS('2012Figures'!J:J,'2012Figures'!C:C,A45,'2012Figures'!H:H,B45,'2012Figures'!I:I,C45,'2012Figures'!B:B,"BrokerToCy",'2012Figures'!G:G,"E1",'2012Figures'!E:E,$B$1)</f>
        <v>0</v>
      </c>
      <c r="F45" s="12">
        <f>SUMIFS('2012Figures'!J:J,'2012Figures'!C:C,A45,'2012Figures'!H:H,B45,'2012Figures'!I:I,C45,'2012Figures'!B:B,"BrokerToCy",'2012Figures'!G:G,"P1",'2012Figures'!E:E,$B$1)</f>
        <v>0</v>
      </c>
      <c r="G45" s="12">
        <f>SUMIFS('2012Figures'!J:J,'2012Figures'!C:C,A45,'2012Figures'!H:H,B45,'2012Figures'!I:I,C45,'2012Figures'!B:B,"CyToBroker",'2012Figures'!G:G,"E1",'2012Figures'!E:E,$B$1)</f>
        <v>0</v>
      </c>
      <c r="H45" s="12">
        <f>SUMIFS('2012Figures'!J:J,'2012Figures'!C:C,A45,'2012Figures'!H:H,B45,'2012Figures'!I:I,C45,'2012Figures'!B:B,"CyToBroker",'2012Figures'!G:G,"P1",'2012Figures'!E:E,$B$1)</f>
        <v>0</v>
      </c>
      <c r="J45" s="1">
        <v>201501</v>
      </c>
    </row>
    <row r="46" spans="1:10" x14ac:dyDescent="0.25">
      <c r="A46">
        <v>103</v>
      </c>
      <c r="B46" t="s">
        <v>55</v>
      </c>
      <c r="C46" s="1">
        <v>9</v>
      </c>
      <c r="D46" s="11">
        <f>SUMIFS('2012Figures'!J:J,'2012Figures'!C:C,A46,'2012Figures'!H:H,B46,'2012Figures'!I:I,C46,'2012Figures'!E:E,$B$1)</f>
        <v>0</v>
      </c>
      <c r="E46" s="12">
        <f>SUMIFS('2012Figures'!J:J,'2012Figures'!C:C,A46,'2012Figures'!H:H,B46,'2012Figures'!I:I,C46,'2012Figures'!B:B,"BrokerToCy",'2012Figures'!G:G,"E1",'2012Figures'!E:E,$B$1)</f>
        <v>0</v>
      </c>
      <c r="F46" s="12">
        <f>SUMIFS('2012Figures'!J:J,'2012Figures'!C:C,A46,'2012Figures'!H:H,B46,'2012Figures'!I:I,C46,'2012Figures'!B:B,"BrokerToCy",'2012Figures'!G:G,"P1",'2012Figures'!E:E,$B$1)</f>
        <v>0</v>
      </c>
      <c r="G46" s="12">
        <f>SUMIFS('2012Figures'!J:J,'2012Figures'!C:C,A46,'2012Figures'!H:H,B46,'2012Figures'!I:I,C46,'2012Figures'!B:B,"CyToBroker",'2012Figures'!G:G,"E1",'2012Figures'!E:E,$B$1)</f>
        <v>0</v>
      </c>
      <c r="H46" s="12">
        <f>SUMIFS('2012Figures'!J:J,'2012Figures'!C:C,A46,'2012Figures'!H:H,B46,'2012Figures'!I:I,C46,'2012Figures'!B:B,"CyToBroker",'2012Figures'!G:G,"P1",'2012Figures'!E:E,$B$1)</f>
        <v>0</v>
      </c>
      <c r="J46" s="1">
        <v>201401</v>
      </c>
    </row>
    <row r="47" spans="1:10" x14ac:dyDescent="0.25">
      <c r="A47">
        <v>103</v>
      </c>
      <c r="B47" t="s">
        <v>55</v>
      </c>
      <c r="C47" s="1">
        <v>8</v>
      </c>
      <c r="D47" s="11">
        <f>SUMIFS('2012Figures'!J:J,'2012Figures'!C:C,A47,'2012Figures'!H:H,B47,'2012Figures'!I:I,C47,'2012Figures'!E:E,$B$1)</f>
        <v>0</v>
      </c>
      <c r="E47" s="12">
        <f>SUMIFS('2012Figures'!J:J,'2012Figures'!C:C,A47,'2012Figures'!H:H,B47,'2012Figures'!I:I,C47,'2012Figures'!B:B,"BrokerToCy",'2012Figures'!G:G,"E1",'2012Figures'!E:E,$B$1)</f>
        <v>0</v>
      </c>
      <c r="F47" s="12">
        <f>SUMIFS('2012Figures'!J:J,'2012Figures'!C:C,A47,'2012Figures'!H:H,B47,'2012Figures'!I:I,C47,'2012Figures'!B:B,"BrokerToCy",'2012Figures'!G:G,"P1",'2012Figures'!E:E,$B$1)</f>
        <v>0</v>
      </c>
      <c r="G47" s="12">
        <f>SUMIFS('2012Figures'!J:J,'2012Figures'!C:C,A47,'2012Figures'!H:H,B47,'2012Figures'!I:I,C47,'2012Figures'!B:B,"CyToBroker",'2012Figures'!G:G,"E1",'2012Figures'!E:E,$B$1)</f>
        <v>0</v>
      </c>
      <c r="H47" s="12">
        <f>SUMIFS('2012Figures'!J:J,'2012Figures'!C:C,A47,'2012Figures'!H:H,B47,'2012Figures'!I:I,C47,'2012Figures'!B:B,"CyToBroker",'2012Figures'!G:G,"P1",'2012Figures'!E:E,$B$1)</f>
        <v>0</v>
      </c>
      <c r="I47" s="7"/>
      <c r="J47" s="10">
        <v>201301</v>
      </c>
    </row>
    <row r="48" spans="1:10" x14ac:dyDescent="0.25">
      <c r="A48">
        <v>103</v>
      </c>
      <c r="B48" t="s">
        <v>55</v>
      </c>
      <c r="C48" s="1">
        <v>7</v>
      </c>
      <c r="D48" s="11">
        <f>SUMIFS('2012Figures'!J:J,'2012Figures'!C:C,A48,'2012Figures'!H:H,B48,'2012Figures'!I:I,C48,'2012Figures'!E:E,$B$1)</f>
        <v>0</v>
      </c>
      <c r="E48" s="12">
        <f>SUMIFS('2012Figures'!J:J,'2012Figures'!C:C,A48,'2012Figures'!H:H,B48,'2012Figures'!I:I,C48,'2012Figures'!B:B,"BrokerToCy",'2012Figures'!G:G,"E1",'2012Figures'!E:E,$B$1)</f>
        <v>0</v>
      </c>
      <c r="F48" s="12">
        <f>SUMIFS('2012Figures'!J:J,'2012Figures'!C:C,A48,'2012Figures'!H:H,B48,'2012Figures'!I:I,C48,'2012Figures'!B:B,"BrokerToCy",'2012Figures'!G:G,"P1",'2012Figures'!E:E,$B$1)</f>
        <v>0</v>
      </c>
      <c r="G48" s="12">
        <f>SUMIFS('2012Figures'!J:J,'2012Figures'!C:C,A48,'2012Figures'!H:H,B48,'2012Figures'!I:I,C48,'2012Figures'!B:B,"CyToBroker",'2012Figures'!G:G,"E1",'2012Figures'!E:E,$B$1)</f>
        <v>0</v>
      </c>
      <c r="H48" s="12">
        <f>SUMIFS('2012Figures'!J:J,'2012Figures'!C:C,A48,'2012Figures'!H:H,B48,'2012Figures'!I:I,C48,'2012Figures'!B:B,"CyToBroker",'2012Figures'!G:G,"P1",'2012Figures'!E:E,$B$1)</f>
        <v>0</v>
      </c>
      <c r="J48" s="1">
        <v>201201</v>
      </c>
    </row>
    <row r="49" spans="1:10" x14ac:dyDescent="0.25">
      <c r="A49">
        <v>103</v>
      </c>
      <c r="B49" t="s">
        <v>55</v>
      </c>
      <c r="C49" s="1">
        <v>6</v>
      </c>
      <c r="D49" s="11">
        <f>SUMIFS('2012Figures'!J:J,'2012Figures'!C:C,A49,'2012Figures'!H:H,B49,'2012Figures'!I:I,C49,'2012Figures'!E:E,$B$1)</f>
        <v>10005</v>
      </c>
      <c r="E49" s="12">
        <f>SUMIFS('2012Figures'!J:J,'2012Figures'!C:C,A49,'2012Figures'!H:H,B49,'2012Figures'!I:I,C49,'2012Figures'!B:B,"BrokerToCy",'2012Figures'!G:G,"E1",'2012Figures'!E:E,$B$1)</f>
        <v>0</v>
      </c>
      <c r="F49" s="12">
        <f>SUMIFS('2012Figures'!J:J,'2012Figures'!C:C,A49,'2012Figures'!H:H,B49,'2012Figures'!I:I,C49,'2012Figures'!B:B,"BrokerToCy",'2012Figures'!G:G,"P1",'2012Figures'!E:E,$B$1)</f>
        <v>0</v>
      </c>
      <c r="G49" s="12">
        <f>SUMIFS('2012Figures'!J:J,'2012Figures'!C:C,A49,'2012Figures'!H:H,B49,'2012Figures'!I:I,C49,'2012Figures'!B:B,"CyToBroker",'2012Figures'!G:G,"E1",'2012Figures'!E:E,$B$1)</f>
        <v>10005</v>
      </c>
      <c r="H49" s="12">
        <f>SUMIFS('2012Figures'!J:J,'2012Figures'!C:C,A49,'2012Figures'!H:H,B49,'2012Figures'!I:I,C49,'2012Figures'!B:B,"CyToBroker",'2012Figures'!G:G,"P1",'2012Figures'!E:E,$B$1)</f>
        <v>0</v>
      </c>
      <c r="J49" s="1">
        <v>201101</v>
      </c>
    </row>
    <row r="50" spans="1:10" x14ac:dyDescent="0.25">
      <c r="A50">
        <v>103</v>
      </c>
      <c r="B50" t="s">
        <v>55</v>
      </c>
      <c r="C50" s="1">
        <v>5</v>
      </c>
      <c r="D50" s="11">
        <f>SUMIFS('2012Figures'!J:J,'2012Figures'!C:C,A50,'2012Figures'!H:H,B50,'2012Figures'!I:I,C50,'2012Figures'!E:E,$B$1)</f>
        <v>0</v>
      </c>
      <c r="E50" s="12">
        <f>SUMIFS('2012Figures'!J:J,'2012Figures'!C:C,A50,'2012Figures'!H:H,B50,'2012Figures'!I:I,C50,'2012Figures'!B:B,"BrokerToCy",'2012Figures'!G:G,"E1",'2012Figures'!E:E,$B$1)</f>
        <v>0</v>
      </c>
      <c r="F50" s="12">
        <f>SUMIFS('2012Figures'!J:J,'2012Figures'!C:C,A50,'2012Figures'!H:H,B50,'2012Figures'!I:I,C50,'2012Figures'!B:B,"BrokerToCy",'2012Figures'!G:G,"P1",'2012Figures'!E:E,$B$1)</f>
        <v>0</v>
      </c>
      <c r="G50" s="12">
        <f>SUMIFS('2012Figures'!J:J,'2012Figures'!C:C,A50,'2012Figures'!H:H,B50,'2012Figures'!I:I,C50,'2012Figures'!B:B,"CyToBroker",'2012Figures'!G:G,"E1",'2012Figures'!E:E,$B$1)</f>
        <v>0</v>
      </c>
      <c r="H50" s="12">
        <f>SUMIFS('2012Figures'!J:J,'2012Figures'!C:C,A50,'2012Figures'!H:H,B50,'2012Figures'!I:I,C50,'2012Figures'!B:B,"CyToBroker",'2012Figures'!G:G,"P1",'2012Figures'!E:E,$B$1)</f>
        <v>0</v>
      </c>
      <c r="J50" s="1">
        <v>201001</v>
      </c>
    </row>
    <row r="51" spans="1:10" x14ac:dyDescent="0.25">
      <c r="A51">
        <v>103</v>
      </c>
      <c r="B51" t="s">
        <v>55</v>
      </c>
      <c r="C51" s="1">
        <v>4</v>
      </c>
      <c r="D51" s="11">
        <f>SUMIFS('2012Figures'!J:J,'2012Figures'!C:C,A51,'2012Figures'!H:H,B51,'2012Figures'!I:I,C51,'2012Figures'!E:E,$B$1)</f>
        <v>220233</v>
      </c>
      <c r="E51" s="12">
        <f>SUMIFS('2012Figures'!J:J,'2012Figures'!C:C,A51,'2012Figures'!H:H,B51,'2012Figures'!I:I,C51,'2012Figures'!B:B,"BrokerToCy",'2012Figures'!G:G,"E1",'2012Figures'!E:E,$B$1)</f>
        <v>0</v>
      </c>
      <c r="F51" s="12">
        <f>SUMIFS('2012Figures'!J:J,'2012Figures'!C:C,A51,'2012Figures'!H:H,B51,'2012Figures'!I:I,C51,'2012Figures'!B:B,"BrokerToCy",'2012Figures'!G:G,"P1",'2012Figures'!E:E,$B$1)</f>
        <v>0</v>
      </c>
      <c r="G51" s="12">
        <f>SUMIFS('2012Figures'!J:J,'2012Figures'!C:C,A51,'2012Figures'!H:H,B51,'2012Figures'!I:I,C51,'2012Figures'!B:B,"CyToBroker",'2012Figures'!G:G,"E1",'2012Figures'!E:E,$B$1)</f>
        <v>220233</v>
      </c>
      <c r="H51" s="12">
        <f>SUMIFS('2012Figures'!J:J,'2012Figures'!C:C,A51,'2012Figures'!H:H,B51,'2012Figures'!I:I,C51,'2012Figures'!B:B,"CyToBroker",'2012Figures'!G:G,"P1",'2012Figures'!E:E,$B$1)</f>
        <v>0</v>
      </c>
      <c r="J51" s="1">
        <v>200901</v>
      </c>
    </row>
    <row r="52" spans="1:10" x14ac:dyDescent="0.25">
      <c r="A52">
        <v>103</v>
      </c>
      <c r="B52" t="s">
        <v>55</v>
      </c>
      <c r="C52" s="1">
        <v>3</v>
      </c>
      <c r="D52" s="11">
        <f>SUMIFS('2012Figures'!J:J,'2012Figures'!C:C,A52,'2012Figures'!H:H,B52,'2012Figures'!I:I,C52,'2012Figures'!E:E,$B$1)</f>
        <v>0</v>
      </c>
      <c r="E52" s="12">
        <f>SUMIFS('2012Figures'!J:J,'2012Figures'!C:C,A52,'2012Figures'!H:H,B52,'2012Figures'!I:I,C52,'2012Figures'!B:B,"BrokerToCy",'2012Figures'!G:G,"E1",'2012Figures'!E:E,$B$1)</f>
        <v>0</v>
      </c>
      <c r="F52" s="12">
        <f>SUMIFS('2012Figures'!J:J,'2012Figures'!C:C,A52,'2012Figures'!H:H,B52,'2012Figures'!I:I,C52,'2012Figures'!B:B,"BrokerToCy",'2012Figures'!G:G,"P1",'2012Figures'!E:E,$B$1)</f>
        <v>0</v>
      </c>
      <c r="G52" s="12">
        <f>SUMIFS('2012Figures'!J:J,'2012Figures'!C:C,A52,'2012Figures'!H:H,B52,'2012Figures'!I:I,C52,'2012Figures'!B:B,"CyToBroker",'2012Figures'!G:G,"E1",'2012Figures'!E:E,$B$1)</f>
        <v>0</v>
      </c>
      <c r="H52" s="12">
        <f>SUMIFS('2012Figures'!J:J,'2012Figures'!C:C,A52,'2012Figures'!H:H,B52,'2012Figures'!I:I,C52,'2012Figures'!B:B,"CyToBroker",'2012Figures'!G:G,"P1",'2012Figures'!E:E,$B$1)</f>
        <v>0</v>
      </c>
      <c r="J52" s="1">
        <v>200801</v>
      </c>
    </row>
    <row r="53" spans="1:10" x14ac:dyDescent="0.25">
      <c r="A53">
        <v>103</v>
      </c>
      <c r="B53" t="s">
        <v>55</v>
      </c>
      <c r="C53" s="1">
        <v>2</v>
      </c>
      <c r="D53" s="11">
        <f>SUMIFS('2012Figures'!J:J,'2012Figures'!C:C,A53,'2012Figures'!H:H,B53,'2012Figures'!I:I,C53,'2012Figures'!E:E,$B$1)</f>
        <v>0</v>
      </c>
      <c r="E53" s="12">
        <f>SUMIFS('2012Figures'!J:J,'2012Figures'!C:C,A53,'2012Figures'!H:H,B53,'2012Figures'!I:I,C53,'2012Figures'!B:B,"BrokerToCy",'2012Figures'!G:G,"E1",'2012Figures'!E:E,$B$1)</f>
        <v>0</v>
      </c>
      <c r="F53" s="12">
        <f>SUMIFS('2012Figures'!J:J,'2012Figures'!C:C,A53,'2012Figures'!H:H,B53,'2012Figures'!I:I,C53,'2012Figures'!B:B,"BrokerToCy",'2012Figures'!G:G,"P1",'2012Figures'!E:E,$B$1)</f>
        <v>0</v>
      </c>
      <c r="G53" s="12">
        <f>SUMIFS('2012Figures'!J:J,'2012Figures'!C:C,A53,'2012Figures'!H:H,B53,'2012Figures'!I:I,C53,'2012Figures'!B:B,"CyToBroker",'2012Figures'!G:G,"E1",'2012Figures'!E:E,$B$1)</f>
        <v>0</v>
      </c>
      <c r="H53" s="12">
        <f>SUMIFS('2012Figures'!J:J,'2012Figures'!C:C,A53,'2012Figures'!H:H,B53,'2012Figures'!I:I,C53,'2012Figures'!B:B,"CyToBroker",'2012Figures'!G:G,"P1",'2012Figures'!E:E,$B$1)</f>
        <v>0</v>
      </c>
      <c r="J53" s="1">
        <v>200701</v>
      </c>
    </row>
    <row r="54" spans="1:10" x14ac:dyDescent="0.25">
      <c r="A54">
        <v>103</v>
      </c>
      <c r="B54" t="s">
        <v>55</v>
      </c>
      <c r="C54" s="1">
        <v>1</v>
      </c>
      <c r="D54" s="11">
        <f>SUMIFS('2012Figures'!J:J,'2012Figures'!C:C,A54,'2012Figures'!H:H,B54,'2012Figures'!I:I,C54,'2012Figures'!E:E,$B$1)</f>
        <v>0</v>
      </c>
      <c r="E54" s="12">
        <f>SUMIFS('2012Figures'!J:J,'2012Figures'!C:C,A54,'2012Figures'!H:H,B54,'2012Figures'!I:I,C54,'2012Figures'!B:B,"BrokerToCy",'2012Figures'!G:G,"E1",'2012Figures'!E:E,$B$1)</f>
        <v>0</v>
      </c>
      <c r="F54" s="12">
        <f>SUMIFS('2012Figures'!J:J,'2012Figures'!C:C,A54,'2012Figures'!H:H,B54,'2012Figures'!I:I,C54,'2012Figures'!B:B,"BrokerToCy",'2012Figures'!G:G,"P1",'2012Figures'!E:E,$B$1)</f>
        <v>0</v>
      </c>
      <c r="G54" s="12">
        <f>SUMIFS('2012Figures'!J:J,'2012Figures'!C:C,A54,'2012Figures'!H:H,B54,'2012Figures'!I:I,C54,'2012Figures'!B:B,"CyToBroker",'2012Figures'!G:G,"E1",'2012Figures'!E:E,$B$1)</f>
        <v>0</v>
      </c>
      <c r="H54" s="12">
        <f>SUMIFS('2012Figures'!J:J,'2012Figures'!C:C,A54,'2012Figures'!H:H,B54,'2012Figures'!I:I,C54,'2012Figures'!B:B,"CyToBroker",'2012Figures'!G:G,"P1",'2012Figures'!E:E,$B$1)</f>
        <v>0</v>
      </c>
      <c r="J54" s="1">
        <v>200601</v>
      </c>
    </row>
    <row r="55" spans="1:10" x14ac:dyDescent="0.25">
      <c r="A55">
        <v>103</v>
      </c>
      <c r="B55" t="s">
        <v>55</v>
      </c>
      <c r="D55" s="11">
        <f>SUMIFS('2012Figures'!J:J,'2012Figures'!C:C,A55,'2012Figures'!I:I,"",'2012Figures'!E:E,$B$1)</f>
        <v>507889</v>
      </c>
      <c r="E55" s="12">
        <f>SUMIFS('2012Figures'!J:J,'2012Figures'!C:C,A55,'2012Figures'!I:I,"",'2012Figures'!B:B,"BrokerToCy",'2012Figures'!G:G,"E1",'2012Figures'!E:E,$B$1)</f>
        <v>16</v>
      </c>
      <c r="F55" s="12">
        <f>SUMIFS('2012Figures'!J:J,'2012Figures'!C:C,A55,'2012Figures'!I:I,"",'2012Figures'!B:B,"BrokerToCy",'2012Figures'!G:G,"P1",'2012Figures'!E:E,$B$1)</f>
        <v>2</v>
      </c>
      <c r="G55" s="12">
        <f>SUMIFS('2012Figures'!J:J,'2012Figures'!C:C,A55,'2012Figures'!I:I,"",'2012Figures'!B:B,"CyToBroker",'2012Figures'!G:G,"E1",'2012Figures'!E:E,$B$1)</f>
        <v>507871</v>
      </c>
      <c r="H55" s="12">
        <f>SUMIFS('2012Figures'!J:J,'2012Figures'!C:C,A55,'2012Figures'!I:I,"",'2012Figures'!B:B,"CyToBroker",'2012Figures'!G:G,"P1",'2012Figures'!E:E,$B$1)</f>
        <v>0</v>
      </c>
      <c r="J55" s="1" t="s">
        <v>131</v>
      </c>
    </row>
    <row r="56" spans="1:10" x14ac:dyDescent="0.25">
      <c r="A56" s="37"/>
      <c r="B56" s="37" t="s">
        <v>92</v>
      </c>
      <c r="C56" s="38"/>
      <c r="D56" s="39">
        <f>SUM(E56:H56)</f>
        <v>742807</v>
      </c>
      <c r="E56" s="39">
        <f t="shared" ref="E56:H56" si="6">SUM(E44:E55)</f>
        <v>16</v>
      </c>
      <c r="F56" s="39">
        <f t="shared" si="6"/>
        <v>2</v>
      </c>
      <c r="G56" s="39">
        <f t="shared" si="6"/>
        <v>742789</v>
      </c>
      <c r="H56" s="39">
        <f t="shared" si="6"/>
        <v>0</v>
      </c>
      <c r="I56" s="37"/>
      <c r="J56" s="38"/>
    </row>
    <row r="57" spans="1:10" x14ac:dyDescent="0.25">
      <c r="A57" s="13">
        <v>104</v>
      </c>
      <c r="B57" s="13" t="s">
        <v>93</v>
      </c>
      <c r="C57" s="14" t="s">
        <v>88</v>
      </c>
      <c r="D57" s="15">
        <f>SUMIFS('2012Figures'!J:J,'2012Figures'!C:C,A57,'2012Figures'!E:E,$B$1)</f>
        <v>1686449</v>
      </c>
      <c r="E57" s="15">
        <f>SUMIFS('2012Figures'!J:J,'2012Figures'!C:C,A57,'2012Figures'!B:B,"BrokerToCy",'2012Figures'!G:G,"E1",'2012Figures'!E:E,$B$1)</f>
        <v>11</v>
      </c>
      <c r="F57" s="15">
        <f>SUMIFS('2012Figures'!J:J,'2012Figures'!C:C,A57,'2012Figures'!B:B,"BrokerToCy",'2012Figures'!G:G,"P1",'2012Figures'!E:E,$B$1)</f>
        <v>0</v>
      </c>
      <c r="G57" s="15">
        <f>SUMIFS('2012Figures'!J:J,'2012Figures'!C:C,A57,'2012Figures'!B:B,"CyToBroker",'2012Figures'!G:G,"E1",'2012Figures'!E:E,$B$1)</f>
        <v>1686438</v>
      </c>
      <c r="H57" s="15">
        <f>SUMIFS('2012Figures'!J:J,'2012Figures'!C:C,A57,'2012Figures'!B:B,"CyToBroker",'2012Figures'!G:G,"P1",'2012Figures'!E:E,$B$1)</f>
        <v>0</v>
      </c>
      <c r="I57" s="13"/>
      <c r="J57" s="14"/>
    </row>
    <row r="58" spans="1:10" x14ac:dyDescent="0.25">
      <c r="A58">
        <v>104</v>
      </c>
      <c r="D58" s="11">
        <f>SUMIFS('2012Figures'!J:J,'2012Figures'!C:C,A58,'2012Figures'!H:H,"",'2012Figures'!I:I,"",'2012Figures'!E:E,$B$1)</f>
        <v>956443</v>
      </c>
      <c r="E58" s="12">
        <f>SUMIFS('2012Figures'!J:J,'2012Figures'!C:C,A58,'2012Figures'!H:H,"",'2012Figures'!I:I,"",'2012Figures'!B:B,"BrokerToCy",'2012Figures'!G:G,"E1",'2012Figures'!E:E,$B$1)</f>
        <v>11</v>
      </c>
      <c r="F58" s="12">
        <f>SUMIFS('2012Figures'!J:J,'2012Figures'!C:C,A58,'2012Figures'!H:H,"",'2012Figures'!I:I,"",'2012Figures'!B:B,"BrokerToCy",'2012Figures'!G:G,"P1",'2012Figures'!E:E,$B$1)</f>
        <v>0</v>
      </c>
      <c r="G58" s="12">
        <f>SUMIFS('2012Figures'!J:J,'2012Figures'!C:C,A58,'2012Figures'!H:H,"",'2012Figures'!I:I,"",'2012Figures'!B:B,"CyToBroker",'2012Figures'!G:G,"E1",'2012Figures'!E:E,$B$1)</f>
        <v>956432</v>
      </c>
      <c r="H58" s="12">
        <f>SUMIFS('2012Figures'!J:J,'2012Figures'!C:C,A58,'2012Figures'!H:H,"",'2012Figures'!I:I,"",'2012Figures'!B:B,"CyToBroker",'2012Figures'!G:G,"P1",'2012Figures'!E:E,$B$1)</f>
        <v>0</v>
      </c>
      <c r="J58" s="1" t="s">
        <v>131</v>
      </c>
    </row>
    <row r="59" spans="1:10" x14ac:dyDescent="0.25">
      <c r="A59">
        <v>104</v>
      </c>
      <c r="B59" t="s">
        <v>56</v>
      </c>
      <c r="D59" s="11">
        <f>SUMIFS('2012Figures'!J:J,'2012Figures'!C:C,A59,'2012Figures'!H:H,B59,'2012Figures'!E:E,$B$1)</f>
        <v>654141</v>
      </c>
      <c r="E59" s="12">
        <f>SUMIFS('2012Figures'!J:J,'2012Figures'!C:C,A59,'2012Figures'!H:H,B59,'2012Figures'!B:B,"BrokerToCy",'2012Figures'!G:G,"E1",'2012Figures'!E:E,$B$1)</f>
        <v>0</v>
      </c>
      <c r="F59" s="12">
        <f>SUMIFS('2012Figures'!J:J,'2012Figures'!C:C,A59,'2012Figures'!H:H,B59,'2012Figures'!B:B,"BrokerToCy",'2012Figures'!G:G,"P1",'2012Figures'!E:E,$B$1)</f>
        <v>0</v>
      </c>
      <c r="G59" s="12">
        <f>SUMIFS('2012Figures'!J:J,'2012Figures'!C:C,A59,'2012Figures'!H:H,B59,'2012Figures'!B:B,"CyToBroker",'2012Figures'!G:G,"E1",'2012Figures'!E:E,$B$1)</f>
        <v>654141</v>
      </c>
      <c r="H59" s="12">
        <f>SUMIFS('2012Figures'!J:J,'2012Figures'!C:C,A59,'2012Figures'!H:H,B59,'2012Figures'!B:B,"CyToBroker",'2012Figures'!G:G,"P1",'2012Figures'!E:E,$B$1)</f>
        <v>0</v>
      </c>
      <c r="J59" s="1" t="s">
        <v>146</v>
      </c>
    </row>
    <row r="60" spans="1:10" x14ac:dyDescent="0.25">
      <c r="A60">
        <v>104</v>
      </c>
      <c r="B60">
        <v>2</v>
      </c>
      <c r="D60" s="11">
        <f>SUMIFS('2012Figures'!J:J,'2012Figures'!C:C,A60,'2012Figures'!H:H,B60,'2012Figures'!E:E,$B$1)</f>
        <v>6707</v>
      </c>
      <c r="E60" s="12">
        <f>SUMIFS('2012Figures'!J:J,'2012Figures'!C:C,A60,'2012Figures'!H:H,B60,'2012Figures'!B:B,"BrokerToCy",'2012Figures'!G:G,"E1",'2012Figures'!E:E,$B$1)</f>
        <v>0</v>
      </c>
      <c r="F60" s="12">
        <f>SUMIFS('2012Figures'!J:J,'2012Figures'!C:C,A60,'2012Figures'!H:H,B60,'2012Figures'!B:B,"BrokerToCy",'2012Figures'!G:G,"P1",'2012Figures'!E:E,$B$1)</f>
        <v>0</v>
      </c>
      <c r="G60" s="12">
        <f>SUMIFS('2012Figures'!J:J,'2012Figures'!C:C,A60,'2012Figures'!H:H,B60,'2012Figures'!B:B,"CyToBroker",'2012Figures'!G:G,"E1",'2012Figures'!E:E,$B$1)</f>
        <v>6707</v>
      </c>
      <c r="H60" s="12">
        <f>SUMIFS('2012Figures'!J:J,'2012Figures'!C:C,A60,'2012Figures'!H:H,B60,'2012Figures'!B:B,"CyToBroker",'2012Figures'!G:G,"P1",'2012Figures'!E:E,$B$1)</f>
        <v>0</v>
      </c>
      <c r="J60" s="1" t="s">
        <v>146</v>
      </c>
    </row>
    <row r="61" spans="1:10" x14ac:dyDescent="0.25">
      <c r="A61">
        <v>104</v>
      </c>
      <c r="B61">
        <v>3</v>
      </c>
      <c r="D61" s="11">
        <f>SUMIFS('2012Figures'!J:J,'2012Figures'!C:C,A61,'2012Figures'!H:H,B61,'2012Figures'!E:E,$B$1)</f>
        <v>744</v>
      </c>
      <c r="E61" s="12">
        <f>SUMIFS('2012Figures'!J:J,'2012Figures'!C:C,A61,'2012Figures'!H:H,B61,'2012Figures'!B:B,"BrokerToCy",'2012Figures'!G:G,"E1",'2012Figures'!E:E,$B$1)</f>
        <v>0</v>
      </c>
      <c r="F61" s="12">
        <f>SUMIFS('2012Figures'!J:J,'2012Figures'!C:C,A61,'2012Figures'!H:H,B61,'2012Figures'!B:B,"BrokerToCy",'2012Figures'!G:G,"P1",'2012Figures'!E:E,$B$1)</f>
        <v>0</v>
      </c>
      <c r="G61" s="12">
        <f>SUMIFS('2012Figures'!J:J,'2012Figures'!C:C,A61,'2012Figures'!H:H,B61,'2012Figures'!B:B,"CyToBroker",'2012Figures'!G:G,"E1",'2012Figures'!E:E,$B$1)</f>
        <v>744</v>
      </c>
      <c r="H61" s="12">
        <f>SUMIFS('2012Figures'!J:J,'2012Figures'!C:C,A61,'2012Figures'!H:H,B61,'2012Figures'!B:B,"CyToBroker",'2012Figures'!G:G,"P1",'2012Figures'!E:E,$B$1)</f>
        <v>0</v>
      </c>
      <c r="J61" s="1" t="s">
        <v>146</v>
      </c>
    </row>
    <row r="62" spans="1:10" x14ac:dyDescent="0.25">
      <c r="A62">
        <v>104</v>
      </c>
      <c r="B62">
        <v>4</v>
      </c>
      <c r="D62" s="11">
        <f>SUMIFS('2012Figures'!J:J,'2012Figures'!C:C,A62,'2012Figures'!H:H,B62,'2012Figures'!E:E,$B$1)</f>
        <v>3251</v>
      </c>
      <c r="E62" s="12">
        <f>SUMIFS('2012Figures'!J:J,'2012Figures'!C:C,A62,'2012Figures'!H:H,B62,'2012Figures'!B:B,"BrokerToCy",'2012Figures'!G:G,"E1",'2012Figures'!E:E,$B$1)</f>
        <v>0</v>
      </c>
      <c r="F62" s="12">
        <f>SUMIFS('2012Figures'!J:J,'2012Figures'!C:C,A62,'2012Figures'!H:H,B62,'2012Figures'!B:B,"BrokerToCy",'2012Figures'!G:G,"P1",'2012Figures'!E:E,$B$1)</f>
        <v>0</v>
      </c>
      <c r="G62" s="12">
        <f>SUMIFS('2012Figures'!J:J,'2012Figures'!C:C,A62,'2012Figures'!H:H,B62,'2012Figures'!B:B,"CyToBroker",'2012Figures'!G:G,"E1",'2012Figures'!E:E,$B$1)</f>
        <v>3251</v>
      </c>
      <c r="H62" s="12">
        <f>SUMIFS('2012Figures'!J:J,'2012Figures'!C:C,A62,'2012Figures'!H:H,B62,'2012Figures'!B:B,"CyToBroker",'2012Figures'!G:G,"P1",'2012Figures'!E:E,$B$1)</f>
        <v>0</v>
      </c>
      <c r="J62" s="1" t="s">
        <v>146</v>
      </c>
    </row>
    <row r="63" spans="1:10" x14ac:dyDescent="0.25">
      <c r="A63">
        <v>104</v>
      </c>
      <c r="B63">
        <v>5</v>
      </c>
      <c r="D63" s="11">
        <f>SUMIFS('2012Figures'!J:J,'2012Figures'!C:C,A63,'2012Figures'!H:H,B63,'2012Figures'!E:E,$B$1)</f>
        <v>1305</v>
      </c>
      <c r="E63" s="12">
        <f>SUMIFS('2012Figures'!J:J,'2012Figures'!C:C,A63,'2012Figures'!H:H,B63,'2012Figures'!B:B,"BrokerToCy",'2012Figures'!G:G,"E1",'2012Figures'!E:E,$B$1)</f>
        <v>0</v>
      </c>
      <c r="F63" s="12">
        <f>SUMIFS('2012Figures'!J:J,'2012Figures'!C:C,A63,'2012Figures'!H:H,B63,'2012Figures'!B:B,"BrokerToCy",'2012Figures'!G:G,"P1",'2012Figures'!E:E,$B$1)</f>
        <v>0</v>
      </c>
      <c r="G63" s="12">
        <f>SUMIFS('2012Figures'!J:J,'2012Figures'!C:C,A63,'2012Figures'!H:H,B63,'2012Figures'!B:B,"CyToBroker",'2012Figures'!G:G,"E1",'2012Figures'!E:E,$B$1)</f>
        <v>1305</v>
      </c>
      <c r="H63" s="12">
        <f>SUMIFS('2012Figures'!J:J,'2012Figures'!C:C,A63,'2012Figures'!H:H,B63,'2012Figures'!B:B,"CyToBroker",'2012Figures'!G:G,"P1",'2012Figures'!E:E,$B$1)</f>
        <v>0</v>
      </c>
      <c r="J63" s="1" t="s">
        <v>146</v>
      </c>
    </row>
    <row r="64" spans="1:10" x14ac:dyDescent="0.25">
      <c r="A64">
        <v>104</v>
      </c>
      <c r="B64" t="s">
        <v>57</v>
      </c>
      <c r="C64" s="1">
        <v>4</v>
      </c>
      <c r="D64" s="11">
        <f>SUMIFS('2012Figures'!J:J,'2012Figures'!C:C,A64,'2012Figures'!H:H,B64,'2012Figures'!I:I,C64,'2012Figures'!E:E,$B$1)</f>
        <v>4264</v>
      </c>
      <c r="E64" s="12">
        <f>SUMIFS('2012Figures'!J:J,'2012Figures'!C:C,A64,'2012Figures'!H:H,B64,'2012Figures'!I:I,C64,'2012Figures'!B:B,"BrokerToCy",'2012Figures'!G:G,"E1",'2012Figures'!E:E,$B$1)</f>
        <v>0</v>
      </c>
      <c r="F64" s="12">
        <f>SUMIFS('2012Figures'!J:J,'2012Figures'!C:C,A64,'2012Figures'!H:H,B64,'2012Figures'!I:I,C64,'2012Figures'!B:B,"BrokerToCy",'2012Figures'!G:G,"P1",'2012Figures'!E:E,$B$1)</f>
        <v>0</v>
      </c>
      <c r="G64" s="12">
        <f>SUMIFS('2012Figures'!J:J,'2012Figures'!C:C,A64,'2012Figures'!H:H,B64,'2012Figures'!I:I,C64,'2012Figures'!B:B,"CyToBroker",'2012Figures'!G:G,"E1",'2012Figures'!E:E,$B$1)</f>
        <v>4264</v>
      </c>
      <c r="H64" s="12">
        <f>SUMIFS('2012Figures'!J:J,'2012Figures'!C:C,A64,'2012Figures'!H:H,B64,'2012Figures'!I:I,C64,'2012Figures'!B:B,"CyToBroker",'2012Figures'!G:G,"P1",'2012Figures'!E:E,$B$1)</f>
        <v>0</v>
      </c>
      <c r="I64" s="7"/>
      <c r="J64" s="1" t="s">
        <v>146</v>
      </c>
    </row>
    <row r="65" spans="1:10" x14ac:dyDescent="0.25">
      <c r="A65">
        <v>104</v>
      </c>
      <c r="B65" t="s">
        <v>57</v>
      </c>
      <c r="C65" s="1">
        <v>2</v>
      </c>
      <c r="D65" s="11">
        <f>SUMIFS('2012Figures'!J:J,'2012Figures'!C:C,A65,'2012Figures'!H:H,B65,'2012Figures'!I:I,C65,'2012Figures'!E:E,$B$1)</f>
        <v>459</v>
      </c>
      <c r="E65" s="12">
        <f>SUMIFS('2012Figures'!J:J,'2012Figures'!C:C,A65,'2012Figures'!H:H,B65,'2012Figures'!I:I,C65,'2012Figures'!B:B,"BrokerToCy",'2012Figures'!G:G,"E1",'2012Figures'!E:E,$B$1)</f>
        <v>0</v>
      </c>
      <c r="F65" s="12">
        <f>SUMIFS('2012Figures'!J:J,'2012Figures'!C:C,A65,'2012Figures'!H:H,B65,'2012Figures'!I:I,C65,'2012Figures'!B:B,"BrokerToCy",'2012Figures'!G:G,"P1",'2012Figures'!E:E,$B$1)</f>
        <v>0</v>
      </c>
      <c r="G65" s="12">
        <f>SUMIFS('2012Figures'!J:J,'2012Figures'!C:C,A65,'2012Figures'!H:H,B65,'2012Figures'!I:I,C65,'2012Figures'!B:B,"CyToBroker",'2012Figures'!G:G,"E1",'2012Figures'!E:E,$B$1)</f>
        <v>459</v>
      </c>
      <c r="H65" s="12">
        <f>SUMIFS('2012Figures'!J:J,'2012Figures'!C:C,A65,'2012Figures'!H:H,B65,'2012Figures'!I:I,C65,'2012Figures'!B:B,"CyToBroker",'2012Figures'!G:G,"P1",'2012Figures'!E:E,$B$1)</f>
        <v>0</v>
      </c>
      <c r="I65" s="7"/>
      <c r="J65" s="10">
        <v>201001</v>
      </c>
    </row>
    <row r="66" spans="1:10" x14ac:dyDescent="0.25">
      <c r="A66">
        <v>104</v>
      </c>
      <c r="B66" t="s">
        <v>57</v>
      </c>
      <c r="C66" s="1">
        <v>1</v>
      </c>
      <c r="D66" s="11">
        <f>SUMIFS('2012Figures'!J:J,'2012Figures'!C:C,A66,'2012Figures'!H:H,B66,'2012Figures'!I:I,C66,'2012Figures'!E:E,$B$1)</f>
        <v>0</v>
      </c>
      <c r="E66" s="12">
        <f>SUMIFS('2012Figures'!J:J,'2012Figures'!C:C,A66,'2012Figures'!H:H,B66,'2012Figures'!I:I,C66,'2012Figures'!B:B,"BrokerToCy",'2012Figures'!G:G,"E1",'2012Figures'!E:E,$B$1)</f>
        <v>0</v>
      </c>
      <c r="F66" s="12">
        <f>SUMIFS('2012Figures'!J:J,'2012Figures'!C:C,A66,'2012Figures'!H:H,B66,'2012Figures'!I:I,C66,'2012Figures'!B:B,"BrokerToCy",'2012Figures'!G:G,"P1",'2012Figures'!E:E,$B$1)</f>
        <v>0</v>
      </c>
      <c r="G66" s="12">
        <f>SUMIFS('2012Figures'!J:J,'2012Figures'!C:C,A66,'2012Figures'!H:H,B66,'2012Figures'!I:I,C66,'2012Figures'!B:B,"CyToBroker",'2012Figures'!G:G,"E1",'2012Figures'!E:E,$B$1)</f>
        <v>0</v>
      </c>
      <c r="H66" s="12">
        <f>SUMIFS('2012Figures'!J:J,'2012Figures'!C:C,A66,'2012Figures'!H:H,B66,'2012Figures'!I:I,C66,'2012Figures'!B:B,"CyToBroker",'2012Figures'!G:G,"P1",'2012Figures'!E:E,$B$1)</f>
        <v>0</v>
      </c>
      <c r="J66" s="1">
        <v>200601</v>
      </c>
    </row>
    <row r="67" spans="1:10" x14ac:dyDescent="0.25">
      <c r="A67">
        <v>104</v>
      </c>
      <c r="B67" t="s">
        <v>57</v>
      </c>
      <c r="D67" s="11">
        <f>SUMIFS('2012Figures'!J:J,'2012Figures'!C:C,A67,'2012Figures'!H:H,B67,'2012Figures'!I:I,"",'2012Figures'!E:E,$B$1)</f>
        <v>0</v>
      </c>
      <c r="E67" s="12">
        <f>SUMIFS('2012Figures'!J:J,'2012Figures'!C:C,A67,'2012Figures'!H:H,B67,'2012Figures'!I:I,"",'2012Figures'!B:B,"BrokerToCy",'2012Figures'!G:G,"E1",'2012Figures'!E:E,$B$1)</f>
        <v>0</v>
      </c>
      <c r="F67" s="12">
        <f>SUMIFS('2012Figures'!J:J,'2012Figures'!C:C,A67,'2012Figures'!H:H,B67,'2012Figures'!I:I,"",'2012Figures'!B:B,"BrokerToCy",'2012Figures'!G:G,"P1",'2012Figures'!E:E,$B$1)</f>
        <v>0</v>
      </c>
      <c r="G67" s="12">
        <f>SUMIFS('2012Figures'!J:J,'2012Figures'!C:C,A67,'2012Figures'!H:H,B67,'2012Figures'!I:I,"",'2012Figures'!B:B,"CyToBroker",'2012Figures'!G:G,"E1",'2012Figures'!E:E,$B$1)</f>
        <v>0</v>
      </c>
      <c r="H67" s="12">
        <f>SUMIFS('2012Figures'!J:J,'2012Figures'!C:C,A67,'2012Figures'!H:H,B67,'2012Figures'!I:I,"",'2012Figures'!B:B,"CyToBroker",'2012Figures'!G:G,"P1",'2012Figures'!E:E,$B$1)</f>
        <v>0</v>
      </c>
      <c r="J67" s="1" t="s">
        <v>131</v>
      </c>
    </row>
    <row r="68" spans="1:10" x14ac:dyDescent="0.25">
      <c r="A68">
        <v>104</v>
      </c>
      <c r="B68" t="s">
        <v>21</v>
      </c>
      <c r="C68" s="1">
        <v>10</v>
      </c>
      <c r="D68" s="11">
        <f>SUMIFS('2012Figures'!J:J,'2012Figures'!C:C,A68,'2012Figures'!H:H,B68,'2012Figures'!I:I,C68,'2012Figures'!E:E,$B$1)</f>
        <v>0</v>
      </c>
      <c r="E68" s="12">
        <f>SUMIFS('2012Figures'!J:J,'2012Figures'!C:C,A68,'2012Figures'!H:H,B68,'2012Figures'!I:I,C68,'2012Figures'!B:B,"BrokerToCy",'2012Figures'!G:G,"E1",'2012Figures'!E:E,$B$1)</f>
        <v>0</v>
      </c>
      <c r="F68" s="12">
        <f>SUMIFS('2012Figures'!J:J,'2012Figures'!C:C,A68,'2012Figures'!H:H,B68,'2012Figures'!I:I,C68,'2012Figures'!B:B,"BrokerToCy",'2012Figures'!G:G,"P1",'2012Figures'!E:E,$B$1)</f>
        <v>0</v>
      </c>
      <c r="G68" s="12">
        <f>SUMIFS('2012Figures'!J:J,'2012Figures'!C:C,A68,'2012Figures'!H:H,B68,'2012Figures'!I:I,C68,'2012Figures'!B:B,"CyToBroker",'2012Figures'!G:G,"E1",'2012Figures'!E:E,$B$1)</f>
        <v>0</v>
      </c>
      <c r="H68" s="12">
        <f>SUMIFS('2012Figures'!J:J,'2012Figures'!C:C,A68,'2012Figures'!H:H,B68,'2012Figures'!I:I,C68,'2012Figures'!B:B,"CyToBroker",'2012Figures'!G:G,"P1",'2012Figures'!E:E,$B$1)</f>
        <v>0</v>
      </c>
      <c r="J68" s="1">
        <v>201501</v>
      </c>
    </row>
    <row r="69" spans="1:10" x14ac:dyDescent="0.25">
      <c r="A69">
        <v>104</v>
      </c>
      <c r="B69" t="s">
        <v>21</v>
      </c>
      <c r="C69" s="1">
        <v>9</v>
      </c>
      <c r="D69" s="11">
        <f>SUMIFS('2012Figures'!J:J,'2012Figures'!C:C,A69,'2012Figures'!H:H,B69,'2012Figures'!I:I,C69,'2012Figures'!E:E,$B$1)</f>
        <v>0</v>
      </c>
      <c r="E69" s="12">
        <f>SUMIFS('2012Figures'!J:J,'2012Figures'!C:C,A69,'2012Figures'!H:H,B69,'2012Figures'!I:I,C69,'2012Figures'!B:B,"BrokerToCy",'2012Figures'!G:G,"E1",'2012Figures'!E:E,$B$1)</f>
        <v>0</v>
      </c>
      <c r="F69" s="12">
        <f>SUMIFS('2012Figures'!J:J,'2012Figures'!C:C,A69,'2012Figures'!H:H,B69,'2012Figures'!I:I,C69,'2012Figures'!B:B,"BrokerToCy",'2012Figures'!G:G,"P1",'2012Figures'!E:E,$B$1)</f>
        <v>0</v>
      </c>
      <c r="G69" s="12">
        <f>SUMIFS('2012Figures'!J:J,'2012Figures'!C:C,A69,'2012Figures'!H:H,B69,'2012Figures'!I:I,C69,'2012Figures'!B:B,"CyToBroker",'2012Figures'!G:G,"E1",'2012Figures'!E:E,$B$1)</f>
        <v>0</v>
      </c>
      <c r="H69" s="12">
        <f>SUMIFS('2012Figures'!J:J,'2012Figures'!C:C,A69,'2012Figures'!H:H,B69,'2012Figures'!I:I,C69,'2012Figures'!B:B,"CyToBroker",'2012Figures'!G:G,"P1",'2012Figures'!E:E,$B$1)</f>
        <v>0</v>
      </c>
      <c r="J69" s="1">
        <v>201401</v>
      </c>
    </row>
    <row r="70" spans="1:10" x14ac:dyDescent="0.25">
      <c r="A70">
        <v>104</v>
      </c>
      <c r="B70" t="s">
        <v>21</v>
      </c>
      <c r="C70" s="1">
        <v>8</v>
      </c>
      <c r="D70" s="11">
        <f>SUMIFS('2012Figures'!J:J,'2012Figures'!C:C,A70,'2012Figures'!H:H,B70,'2012Figures'!I:I,C70,'2012Figures'!E:E,$B$1)</f>
        <v>0</v>
      </c>
      <c r="E70" s="12">
        <f>SUMIFS('2012Figures'!J:J,'2012Figures'!C:C,A70,'2012Figures'!H:H,B70,'2012Figures'!I:I,C70,'2012Figures'!B:B,"BrokerToCy",'2012Figures'!G:G,"E1",'2012Figures'!E:E,$B$1)</f>
        <v>0</v>
      </c>
      <c r="F70" s="12">
        <f>SUMIFS('2012Figures'!J:J,'2012Figures'!C:C,A70,'2012Figures'!H:H,B70,'2012Figures'!I:I,C70,'2012Figures'!B:B,"BrokerToCy",'2012Figures'!G:G,"P1",'2012Figures'!E:E,$B$1)</f>
        <v>0</v>
      </c>
      <c r="G70" s="12">
        <f>SUMIFS('2012Figures'!J:J,'2012Figures'!C:C,A70,'2012Figures'!H:H,B70,'2012Figures'!I:I,C70,'2012Figures'!B:B,"CyToBroker",'2012Figures'!G:G,"E1",'2012Figures'!E:E,$B$1)</f>
        <v>0</v>
      </c>
      <c r="H70" s="12">
        <f>SUMIFS('2012Figures'!J:J,'2012Figures'!C:C,A70,'2012Figures'!H:H,B70,'2012Figures'!I:I,C70,'2012Figures'!B:B,"CyToBroker",'2012Figures'!G:G,"P1",'2012Figures'!E:E,$B$1)</f>
        <v>0</v>
      </c>
      <c r="I70" s="7"/>
      <c r="J70" s="10">
        <v>201301</v>
      </c>
    </row>
    <row r="71" spans="1:10" x14ac:dyDescent="0.25">
      <c r="A71">
        <v>104</v>
      </c>
      <c r="B71" t="s">
        <v>21</v>
      </c>
      <c r="C71" s="1">
        <v>7</v>
      </c>
      <c r="D71" s="11">
        <f>SUMIFS('2012Figures'!J:J,'2012Figures'!C:C,A71,'2012Figures'!H:H,B71,'2012Figures'!I:I,C71,'2012Figures'!E:E,$B$1)</f>
        <v>0</v>
      </c>
      <c r="E71" s="12">
        <f>SUMIFS('2012Figures'!J:J,'2012Figures'!C:C,A71,'2012Figures'!H:H,B71,'2012Figures'!I:I,C71,'2012Figures'!B:B,"BrokerToCy",'2012Figures'!G:G,"E1",'2012Figures'!E:E,$B$1)</f>
        <v>0</v>
      </c>
      <c r="F71" s="12">
        <f>SUMIFS('2012Figures'!J:J,'2012Figures'!C:C,A71,'2012Figures'!H:H,B71,'2012Figures'!I:I,C71,'2012Figures'!B:B,"BrokerToCy",'2012Figures'!G:G,"P1",'2012Figures'!E:E,$B$1)</f>
        <v>0</v>
      </c>
      <c r="G71" s="12">
        <f>SUMIFS('2012Figures'!J:J,'2012Figures'!C:C,A71,'2012Figures'!H:H,B71,'2012Figures'!I:I,C71,'2012Figures'!B:B,"CyToBroker",'2012Figures'!G:G,"E1",'2012Figures'!E:E,$B$1)</f>
        <v>0</v>
      </c>
      <c r="H71" s="12">
        <f>SUMIFS('2012Figures'!J:J,'2012Figures'!C:C,A71,'2012Figures'!H:H,B71,'2012Figures'!I:I,C71,'2012Figures'!B:B,"CyToBroker",'2012Figures'!G:G,"P1",'2012Figures'!E:E,$B$1)</f>
        <v>0</v>
      </c>
      <c r="J71" s="1">
        <v>201201</v>
      </c>
    </row>
    <row r="72" spans="1:10" x14ac:dyDescent="0.25">
      <c r="A72">
        <v>104</v>
      </c>
      <c r="B72" t="s">
        <v>21</v>
      </c>
      <c r="C72" s="1">
        <v>6</v>
      </c>
      <c r="D72" s="11">
        <f>SUMIFS('2012Figures'!J:J,'2012Figures'!C:C,A72,'2012Figures'!H:H,B72,'2012Figures'!I:I,C72,'2012Figures'!E:E,$B$1)</f>
        <v>10148</v>
      </c>
      <c r="E72" s="12">
        <f>SUMIFS('2012Figures'!J:J,'2012Figures'!C:C,A72,'2012Figures'!H:H,B72,'2012Figures'!I:I,C72,'2012Figures'!B:B,"BrokerToCy",'2012Figures'!G:G,"E1",'2012Figures'!E:E,$B$1)</f>
        <v>0</v>
      </c>
      <c r="F72" s="12">
        <f>SUMIFS('2012Figures'!J:J,'2012Figures'!C:C,A72,'2012Figures'!H:H,B72,'2012Figures'!I:I,C72,'2012Figures'!B:B,"BrokerToCy",'2012Figures'!G:G,"P1",'2012Figures'!E:E,$B$1)</f>
        <v>0</v>
      </c>
      <c r="G72" s="12">
        <f>SUMIFS('2012Figures'!J:J,'2012Figures'!C:C,A72,'2012Figures'!H:H,B72,'2012Figures'!I:I,C72,'2012Figures'!B:B,"CyToBroker",'2012Figures'!G:G,"E1",'2012Figures'!E:E,$B$1)</f>
        <v>10148</v>
      </c>
      <c r="H72" s="12">
        <f>SUMIFS('2012Figures'!J:J,'2012Figures'!C:C,A72,'2012Figures'!H:H,B72,'2012Figures'!I:I,C72,'2012Figures'!B:B,"CyToBroker",'2012Figures'!G:G,"P1",'2012Figures'!E:E,$B$1)</f>
        <v>0</v>
      </c>
      <c r="J72" s="1">
        <v>201101</v>
      </c>
    </row>
    <row r="73" spans="1:10" x14ac:dyDescent="0.25">
      <c r="A73">
        <v>104</v>
      </c>
      <c r="B73" t="s">
        <v>21</v>
      </c>
      <c r="C73" s="1">
        <v>5</v>
      </c>
      <c r="D73" s="11">
        <f>SUMIFS('2012Figures'!J:J,'2012Figures'!C:C,A73,'2012Figures'!H:H,B73,'2012Figures'!I:I,C73,'2012Figures'!E:E,$B$1)</f>
        <v>0</v>
      </c>
      <c r="E73" s="12">
        <f>SUMIFS('2012Figures'!J:J,'2012Figures'!C:C,A73,'2012Figures'!H:H,B73,'2012Figures'!I:I,C73,'2012Figures'!B:B,"BrokerToCy",'2012Figures'!G:G,"E1",'2012Figures'!E:E,$B$1)</f>
        <v>0</v>
      </c>
      <c r="F73" s="12">
        <f>SUMIFS('2012Figures'!J:J,'2012Figures'!C:C,A73,'2012Figures'!H:H,B73,'2012Figures'!I:I,C73,'2012Figures'!B:B,"BrokerToCy",'2012Figures'!G:G,"P1",'2012Figures'!E:E,$B$1)</f>
        <v>0</v>
      </c>
      <c r="G73" s="12">
        <f>SUMIFS('2012Figures'!J:J,'2012Figures'!C:C,A73,'2012Figures'!H:H,B73,'2012Figures'!I:I,C73,'2012Figures'!B:B,"CyToBroker",'2012Figures'!G:G,"E1",'2012Figures'!E:E,$B$1)</f>
        <v>0</v>
      </c>
      <c r="H73" s="12">
        <f>SUMIFS('2012Figures'!J:J,'2012Figures'!C:C,A73,'2012Figures'!H:H,B73,'2012Figures'!I:I,C73,'2012Figures'!B:B,"CyToBroker",'2012Figures'!G:G,"P1",'2012Figures'!E:E,$B$1)</f>
        <v>0</v>
      </c>
      <c r="J73" s="1">
        <v>201001</v>
      </c>
    </row>
    <row r="74" spans="1:10" x14ac:dyDescent="0.25">
      <c r="A74">
        <v>104</v>
      </c>
      <c r="B74" t="s">
        <v>21</v>
      </c>
      <c r="C74" s="1">
        <v>4</v>
      </c>
      <c r="D74" s="11">
        <f>SUMIFS('2012Figures'!J:J,'2012Figures'!C:C,A74,'2012Figures'!H:H,B74,'2012Figures'!I:I,C74,'2012Figures'!E:E,$B$1)</f>
        <v>48834</v>
      </c>
      <c r="E74" s="12">
        <f>SUMIFS('2012Figures'!J:J,'2012Figures'!C:C,A74,'2012Figures'!H:H,B74,'2012Figures'!I:I,C74,'2012Figures'!B:B,"BrokerToCy",'2012Figures'!G:G,"E1",'2012Figures'!E:E,$B$1)</f>
        <v>0</v>
      </c>
      <c r="F74" s="12">
        <f>SUMIFS('2012Figures'!J:J,'2012Figures'!C:C,A74,'2012Figures'!H:H,B74,'2012Figures'!I:I,C74,'2012Figures'!B:B,"BrokerToCy",'2012Figures'!G:G,"P1",'2012Figures'!E:E,$B$1)</f>
        <v>0</v>
      </c>
      <c r="G74" s="12">
        <f>SUMIFS('2012Figures'!J:J,'2012Figures'!C:C,A74,'2012Figures'!H:H,B74,'2012Figures'!I:I,C74,'2012Figures'!B:B,"CyToBroker",'2012Figures'!G:G,"E1",'2012Figures'!E:E,$B$1)</f>
        <v>48834</v>
      </c>
      <c r="H74" s="12">
        <f>SUMIFS('2012Figures'!J:J,'2012Figures'!C:C,A74,'2012Figures'!H:H,B74,'2012Figures'!I:I,C74,'2012Figures'!B:B,"CyToBroker",'2012Figures'!G:G,"P1",'2012Figures'!E:E,$B$1)</f>
        <v>0</v>
      </c>
      <c r="J74" s="1">
        <v>200901</v>
      </c>
    </row>
    <row r="75" spans="1:10" x14ac:dyDescent="0.25">
      <c r="A75">
        <v>104</v>
      </c>
      <c r="B75" t="s">
        <v>21</v>
      </c>
      <c r="C75" s="1">
        <v>3</v>
      </c>
      <c r="D75" s="11">
        <f>SUMIFS('2012Figures'!J:J,'2012Figures'!C:C,A75,'2012Figures'!H:H,B75,'2012Figures'!I:I,C75,'2012Figures'!E:E,$B$1)</f>
        <v>0</v>
      </c>
      <c r="E75" s="12">
        <f>SUMIFS('2012Figures'!J:J,'2012Figures'!C:C,A75,'2012Figures'!H:H,B75,'2012Figures'!I:I,C75,'2012Figures'!B:B,"BrokerToCy",'2012Figures'!G:G,"E1",'2012Figures'!E:E,$B$1)</f>
        <v>0</v>
      </c>
      <c r="F75" s="12">
        <f>SUMIFS('2012Figures'!J:J,'2012Figures'!C:C,A75,'2012Figures'!H:H,B75,'2012Figures'!I:I,C75,'2012Figures'!B:B,"BrokerToCy",'2012Figures'!G:G,"P1",'2012Figures'!E:E,$B$1)</f>
        <v>0</v>
      </c>
      <c r="G75" s="12">
        <f>SUMIFS('2012Figures'!J:J,'2012Figures'!C:C,A75,'2012Figures'!H:H,B75,'2012Figures'!I:I,C75,'2012Figures'!B:B,"CyToBroker",'2012Figures'!G:G,"E1",'2012Figures'!E:E,$B$1)</f>
        <v>0</v>
      </c>
      <c r="H75" s="12">
        <f>SUMIFS('2012Figures'!J:J,'2012Figures'!C:C,A75,'2012Figures'!H:H,B75,'2012Figures'!I:I,C75,'2012Figures'!B:B,"CyToBroker",'2012Figures'!G:G,"P1",'2012Figures'!E:E,$B$1)</f>
        <v>0</v>
      </c>
      <c r="J75" s="1">
        <v>200801</v>
      </c>
    </row>
    <row r="76" spans="1:10" x14ac:dyDescent="0.25">
      <c r="A76">
        <v>104</v>
      </c>
      <c r="B76" t="s">
        <v>21</v>
      </c>
      <c r="C76" s="1">
        <v>2</v>
      </c>
      <c r="D76" s="11">
        <f>SUMIFS('2012Figures'!J:J,'2012Figures'!C:C,A76,'2012Figures'!H:H,B76,'2012Figures'!I:I,C76,'2012Figures'!E:E,$B$1)</f>
        <v>0</v>
      </c>
      <c r="E76" s="12">
        <f>SUMIFS('2012Figures'!J:J,'2012Figures'!C:C,A76,'2012Figures'!H:H,B76,'2012Figures'!I:I,C76,'2012Figures'!B:B,"BrokerToCy",'2012Figures'!G:G,"E1",'2012Figures'!E:E,$B$1)</f>
        <v>0</v>
      </c>
      <c r="F76" s="12">
        <f>SUMIFS('2012Figures'!J:J,'2012Figures'!C:C,A76,'2012Figures'!H:H,B76,'2012Figures'!I:I,C76,'2012Figures'!B:B,"BrokerToCy",'2012Figures'!G:G,"P1",'2012Figures'!E:E,$B$1)</f>
        <v>0</v>
      </c>
      <c r="G76" s="12">
        <f>SUMIFS('2012Figures'!J:J,'2012Figures'!C:C,A76,'2012Figures'!H:H,B76,'2012Figures'!I:I,C76,'2012Figures'!B:B,"CyToBroker",'2012Figures'!G:G,"E1",'2012Figures'!E:E,$B$1)</f>
        <v>0</v>
      </c>
      <c r="H76" s="12">
        <f>SUMIFS('2012Figures'!J:J,'2012Figures'!C:C,A76,'2012Figures'!H:H,B76,'2012Figures'!I:I,C76,'2012Figures'!B:B,"CyToBroker",'2012Figures'!G:G,"P1",'2012Figures'!E:E,$B$1)</f>
        <v>0</v>
      </c>
      <c r="J76" s="1">
        <v>200701</v>
      </c>
    </row>
    <row r="77" spans="1:10" x14ac:dyDescent="0.25">
      <c r="A77">
        <v>104</v>
      </c>
      <c r="B77" t="s">
        <v>21</v>
      </c>
      <c r="C77" s="1">
        <v>1</v>
      </c>
      <c r="D77" s="11">
        <f>SUMIFS('2012Figures'!J:J,'2012Figures'!C:C,A77,'2012Figures'!H:H,B77,'2012Figures'!I:I,C77,'2012Figures'!E:E,$B$1)</f>
        <v>0</v>
      </c>
      <c r="E77" s="12">
        <f>SUMIFS('2012Figures'!J:J,'2012Figures'!C:C,A77,'2012Figures'!H:H,B77,'2012Figures'!I:I,C77,'2012Figures'!B:B,"BrokerToCy",'2012Figures'!G:G,"E1",'2012Figures'!E:E,$B$1)</f>
        <v>0</v>
      </c>
      <c r="F77" s="12">
        <f>SUMIFS('2012Figures'!J:J,'2012Figures'!C:C,A77,'2012Figures'!H:H,B77,'2012Figures'!I:I,C77,'2012Figures'!B:B,"BrokerToCy",'2012Figures'!G:G,"P1",'2012Figures'!E:E,$B$1)</f>
        <v>0</v>
      </c>
      <c r="G77" s="12">
        <f>SUMIFS('2012Figures'!J:J,'2012Figures'!C:C,A77,'2012Figures'!H:H,B77,'2012Figures'!I:I,C77,'2012Figures'!B:B,"CyToBroker",'2012Figures'!G:G,"E1",'2012Figures'!E:E,$B$1)</f>
        <v>0</v>
      </c>
      <c r="H77" s="12">
        <f>SUMIFS('2012Figures'!J:J,'2012Figures'!C:C,A77,'2012Figures'!H:H,B77,'2012Figures'!I:I,C77,'2012Figures'!B:B,"CyToBroker",'2012Figures'!G:G,"P1",'2012Figures'!E:E,$B$1)</f>
        <v>0</v>
      </c>
      <c r="J77" s="1">
        <v>200601</v>
      </c>
    </row>
    <row r="78" spans="1:10" x14ac:dyDescent="0.25">
      <c r="A78">
        <v>104</v>
      </c>
      <c r="B78" t="s">
        <v>21</v>
      </c>
      <c r="D78" s="11">
        <f>SUMIFS('2012Figures'!J:J,'2012Figures'!C:C,A78,'2012Figures'!H:H,B78,'2012Figures'!I:I,"",'2012Figures'!E:E,$B$1)</f>
        <v>0</v>
      </c>
      <c r="E78" s="12">
        <f>SUMIFS('2012Figures'!J:J,'2012Figures'!C:C,A78,'2012Figures'!H:H,B78,'2012Figures'!I:I,"",'2012Figures'!B:B,"BrokerToCy",'2012Figures'!G:G,"E1",'2012Figures'!E:E,$B$1)</f>
        <v>0</v>
      </c>
      <c r="F78" s="12">
        <f>SUMIFS('2012Figures'!J:J,'2012Figures'!C:C,A78,'2012Figures'!H:H,B78,'2012Figures'!I:I,"",'2012Figures'!B:B,"BrokerToCy",'2012Figures'!G:G,"P1",'2012Figures'!E:E,$B$1)</f>
        <v>0</v>
      </c>
      <c r="G78" s="12">
        <f>SUMIFS('2012Figures'!J:J,'2012Figures'!C:C,A78,'2012Figures'!H:H,B78,'2012Figures'!I:I,"",'2012Figures'!B:B,"CyToBroker",'2012Figures'!G:G,"E1",'2012Figures'!E:E,$B$1)</f>
        <v>0</v>
      </c>
      <c r="H78" s="12">
        <f>SUMIFS('2012Figures'!J:J,'2012Figures'!C:C,A78,'2012Figures'!H:H,B78,'2012Figures'!I:I,"",'2012Figures'!B:B,"CyToBroker",'2012Figures'!G:G,"P1",'2012Figures'!E:E,$B$1)</f>
        <v>0</v>
      </c>
      <c r="J78" s="1" t="s">
        <v>131</v>
      </c>
    </row>
    <row r="79" spans="1:10" x14ac:dyDescent="0.25">
      <c r="A79">
        <v>104</v>
      </c>
      <c r="B79" t="s">
        <v>94</v>
      </c>
      <c r="C79" s="1">
        <v>10</v>
      </c>
      <c r="D79" s="11">
        <f>SUMIFS('2012Figures'!J:J,'2012Figures'!C:C,A79,'2012Figures'!H:H,B79,'2012Figures'!I:I,C79,'2012Figures'!E:E,$B$1)</f>
        <v>0</v>
      </c>
      <c r="E79" s="12">
        <f>SUMIFS('2012Figures'!J:J,'2012Figures'!C:C,A79,'2012Figures'!H:H,B79,'2012Figures'!I:I,C79,'2012Figures'!B:B,"BrokerToCy",'2012Figures'!G:G,"E1",'2012Figures'!E:E,$B$1)</f>
        <v>0</v>
      </c>
      <c r="F79" s="12">
        <f>SUMIFS('2012Figures'!J:J,'2012Figures'!C:C,A79,'2012Figures'!H:H,B79,'2012Figures'!I:I,C79,'2012Figures'!B:B,"BrokerToCy",'2012Figures'!G:G,"P1",'2012Figures'!E:E,$B$1)</f>
        <v>0</v>
      </c>
      <c r="G79" s="12">
        <f>SUMIFS('2012Figures'!J:J,'2012Figures'!C:C,A79,'2012Figures'!H:H,B79,'2012Figures'!I:I,C79,'2012Figures'!B:B,"CyToBroker",'2012Figures'!G:G,"E1",'2012Figures'!E:E,$B$1)</f>
        <v>0</v>
      </c>
      <c r="H79" s="12">
        <f>SUMIFS('2012Figures'!J:J,'2012Figures'!C:C,A79,'2012Figures'!H:H,B79,'2012Figures'!I:I,C79,'2012Figures'!B:B,"CyToBroker",'2012Figures'!G:G,"P1",'2012Figures'!E:E,$B$1)</f>
        <v>0</v>
      </c>
      <c r="J79" s="1">
        <v>201501</v>
      </c>
    </row>
    <row r="80" spans="1:10" x14ac:dyDescent="0.25">
      <c r="A80">
        <v>104</v>
      </c>
      <c r="B80" t="s">
        <v>94</v>
      </c>
      <c r="C80" s="1">
        <v>9</v>
      </c>
      <c r="D80" s="11">
        <f>SUMIFS('2012Figures'!J:J,'2012Figures'!C:C,A80,'2012Figures'!H:H,B80,'2012Figures'!I:I,C80,'2012Figures'!E:E,$B$1)</f>
        <v>0</v>
      </c>
      <c r="E80" s="12">
        <f>SUMIFS('2012Figures'!J:J,'2012Figures'!C:C,A80,'2012Figures'!H:H,B80,'2012Figures'!I:I,C80,'2012Figures'!B:B,"BrokerToCy",'2012Figures'!G:G,"E1",'2012Figures'!E:E,$B$1)</f>
        <v>0</v>
      </c>
      <c r="F80" s="12">
        <f>SUMIFS('2012Figures'!J:J,'2012Figures'!C:C,A80,'2012Figures'!H:H,B80,'2012Figures'!I:I,C80,'2012Figures'!B:B,"BrokerToCy",'2012Figures'!G:G,"P1",'2012Figures'!E:E,$B$1)</f>
        <v>0</v>
      </c>
      <c r="G80" s="12">
        <f>SUMIFS('2012Figures'!J:J,'2012Figures'!C:C,A80,'2012Figures'!H:H,B80,'2012Figures'!I:I,C80,'2012Figures'!B:B,"CyToBroker",'2012Figures'!G:G,"E1",'2012Figures'!E:E,$B$1)</f>
        <v>0</v>
      </c>
      <c r="H80" s="12">
        <f>SUMIFS('2012Figures'!J:J,'2012Figures'!C:C,A80,'2012Figures'!H:H,B80,'2012Figures'!I:I,C80,'2012Figures'!B:B,"CyToBroker",'2012Figures'!G:G,"P1",'2012Figures'!E:E,$B$1)</f>
        <v>0</v>
      </c>
      <c r="J80" s="1">
        <v>201401</v>
      </c>
    </row>
    <row r="81" spans="1:10" x14ac:dyDescent="0.25">
      <c r="A81">
        <v>104</v>
      </c>
      <c r="B81" t="s">
        <v>94</v>
      </c>
      <c r="C81" s="1">
        <v>8</v>
      </c>
      <c r="D81" s="11">
        <f>SUMIFS('2012Figures'!J:J,'2012Figures'!C:C,A81,'2012Figures'!H:H,B81,'2012Figures'!I:I,C81,'2012Figures'!E:E,$B$1)</f>
        <v>0</v>
      </c>
      <c r="E81" s="12">
        <f>SUMIFS('2012Figures'!J:J,'2012Figures'!C:C,A81,'2012Figures'!H:H,B81,'2012Figures'!I:I,C81,'2012Figures'!B:B,"BrokerToCy",'2012Figures'!G:G,"E1",'2012Figures'!E:E,$B$1)</f>
        <v>0</v>
      </c>
      <c r="F81" s="12">
        <f>SUMIFS('2012Figures'!J:J,'2012Figures'!C:C,A81,'2012Figures'!H:H,B81,'2012Figures'!I:I,C81,'2012Figures'!B:B,"BrokerToCy",'2012Figures'!G:G,"P1",'2012Figures'!E:E,$B$1)</f>
        <v>0</v>
      </c>
      <c r="G81" s="12">
        <f>SUMIFS('2012Figures'!J:J,'2012Figures'!C:C,A81,'2012Figures'!H:H,B81,'2012Figures'!I:I,C81,'2012Figures'!B:B,"CyToBroker",'2012Figures'!G:G,"E1",'2012Figures'!E:E,$B$1)</f>
        <v>0</v>
      </c>
      <c r="H81" s="12">
        <f>SUMIFS('2012Figures'!J:J,'2012Figures'!C:C,A81,'2012Figures'!H:H,B81,'2012Figures'!I:I,C81,'2012Figures'!B:B,"CyToBroker",'2012Figures'!G:G,"P1",'2012Figures'!E:E,$B$1)</f>
        <v>0</v>
      </c>
      <c r="I81" s="7"/>
      <c r="J81" s="10">
        <v>201301</v>
      </c>
    </row>
    <row r="82" spans="1:10" x14ac:dyDescent="0.25">
      <c r="A82">
        <v>104</v>
      </c>
      <c r="B82" t="s">
        <v>94</v>
      </c>
      <c r="C82" s="1">
        <v>7</v>
      </c>
      <c r="D82" s="11">
        <f>SUMIFS('2012Figures'!J:J,'2012Figures'!C:C,A82,'2012Figures'!H:H,B82,'2012Figures'!I:I,C82,'2012Figures'!E:E,$B$1)</f>
        <v>0</v>
      </c>
      <c r="E82" s="12">
        <f>SUMIFS('2012Figures'!J:J,'2012Figures'!C:C,A82,'2012Figures'!H:H,B82,'2012Figures'!I:I,C82,'2012Figures'!B:B,"BrokerToCy",'2012Figures'!G:G,"E1",'2012Figures'!E:E,$B$1)</f>
        <v>0</v>
      </c>
      <c r="F82" s="12">
        <f>SUMIFS('2012Figures'!J:J,'2012Figures'!C:C,A82,'2012Figures'!H:H,B82,'2012Figures'!I:I,C82,'2012Figures'!B:B,"BrokerToCy",'2012Figures'!G:G,"P1",'2012Figures'!E:E,$B$1)</f>
        <v>0</v>
      </c>
      <c r="G82" s="12">
        <f>SUMIFS('2012Figures'!J:J,'2012Figures'!C:C,A82,'2012Figures'!H:H,B82,'2012Figures'!I:I,C82,'2012Figures'!B:B,"CyToBroker",'2012Figures'!G:G,"E1",'2012Figures'!E:E,$B$1)</f>
        <v>0</v>
      </c>
      <c r="H82" s="12">
        <f>SUMIFS('2012Figures'!J:J,'2012Figures'!C:C,A82,'2012Figures'!H:H,B82,'2012Figures'!I:I,C82,'2012Figures'!B:B,"CyToBroker",'2012Figures'!G:G,"P1",'2012Figures'!E:E,$B$1)</f>
        <v>0</v>
      </c>
      <c r="J82" s="1">
        <v>201201</v>
      </c>
    </row>
    <row r="83" spans="1:10" x14ac:dyDescent="0.25">
      <c r="A83">
        <v>104</v>
      </c>
      <c r="B83" t="s">
        <v>94</v>
      </c>
      <c r="C83" s="1">
        <v>6</v>
      </c>
      <c r="D83" s="11">
        <f>SUMIFS('2012Figures'!J:J,'2012Figures'!C:C,A83,'2012Figures'!H:H,B83,'2012Figures'!I:I,C83,'2012Figures'!E:E,$B$1)</f>
        <v>0</v>
      </c>
      <c r="E83" s="12">
        <f>SUMIFS('2012Figures'!J:J,'2012Figures'!C:C,A83,'2012Figures'!H:H,B83,'2012Figures'!I:I,C83,'2012Figures'!B:B,"BrokerToCy",'2012Figures'!G:G,"E1",'2012Figures'!E:E,$B$1)</f>
        <v>0</v>
      </c>
      <c r="F83" s="12">
        <f>SUMIFS('2012Figures'!J:J,'2012Figures'!C:C,A83,'2012Figures'!H:H,B83,'2012Figures'!I:I,C83,'2012Figures'!B:B,"BrokerToCy",'2012Figures'!G:G,"P1",'2012Figures'!E:E,$B$1)</f>
        <v>0</v>
      </c>
      <c r="G83" s="12">
        <f>SUMIFS('2012Figures'!J:J,'2012Figures'!C:C,A83,'2012Figures'!H:H,B83,'2012Figures'!I:I,C83,'2012Figures'!B:B,"CyToBroker",'2012Figures'!G:G,"E1",'2012Figures'!E:E,$B$1)</f>
        <v>0</v>
      </c>
      <c r="H83" s="12">
        <f>SUMIFS('2012Figures'!J:J,'2012Figures'!C:C,A83,'2012Figures'!H:H,B83,'2012Figures'!I:I,C83,'2012Figures'!B:B,"CyToBroker",'2012Figures'!G:G,"P1",'2012Figures'!E:E,$B$1)</f>
        <v>0</v>
      </c>
      <c r="J83" s="1">
        <v>201101</v>
      </c>
    </row>
    <row r="84" spans="1:10" x14ac:dyDescent="0.25">
      <c r="A84">
        <v>104</v>
      </c>
      <c r="B84" t="s">
        <v>94</v>
      </c>
      <c r="C84" s="1">
        <v>5</v>
      </c>
      <c r="D84" s="11">
        <f>SUMIFS('2012Figures'!J:J,'2012Figures'!C:C,A84,'2012Figures'!H:H,B84,'2012Figures'!I:I,C84,'2012Figures'!E:E,$B$1)</f>
        <v>0</v>
      </c>
      <c r="E84" s="12">
        <f>SUMIFS('2012Figures'!J:J,'2012Figures'!C:C,A84,'2012Figures'!H:H,B84,'2012Figures'!I:I,C84,'2012Figures'!B:B,"BrokerToCy",'2012Figures'!G:G,"E1",'2012Figures'!E:E,$B$1)</f>
        <v>0</v>
      </c>
      <c r="F84" s="12">
        <f>SUMIFS('2012Figures'!J:J,'2012Figures'!C:C,A84,'2012Figures'!H:H,B84,'2012Figures'!I:I,C84,'2012Figures'!B:B,"BrokerToCy",'2012Figures'!G:G,"P1",'2012Figures'!E:E,$B$1)</f>
        <v>0</v>
      </c>
      <c r="G84" s="12">
        <f>SUMIFS('2012Figures'!J:J,'2012Figures'!C:C,A84,'2012Figures'!H:H,B84,'2012Figures'!I:I,C84,'2012Figures'!B:B,"CyToBroker",'2012Figures'!G:G,"E1",'2012Figures'!E:E,$B$1)</f>
        <v>0</v>
      </c>
      <c r="H84" s="12">
        <f>SUMIFS('2012Figures'!J:J,'2012Figures'!C:C,A84,'2012Figures'!H:H,B84,'2012Figures'!I:I,C84,'2012Figures'!B:B,"CyToBroker",'2012Figures'!G:G,"P1",'2012Figures'!E:E,$B$1)</f>
        <v>0</v>
      </c>
      <c r="J84" s="1">
        <v>201001</v>
      </c>
    </row>
    <row r="85" spans="1:10" x14ac:dyDescent="0.25">
      <c r="A85">
        <v>104</v>
      </c>
      <c r="B85" t="s">
        <v>94</v>
      </c>
      <c r="C85" s="1">
        <v>4</v>
      </c>
      <c r="D85" s="11">
        <f>SUMIFS('2012Figures'!J:J,'2012Figures'!C:C,A85,'2012Figures'!H:H,B85,'2012Figures'!I:I,C85,'2012Figures'!E:E,$B$1)</f>
        <v>0</v>
      </c>
      <c r="E85" s="12">
        <f>SUMIFS('2012Figures'!J:J,'2012Figures'!C:C,A85,'2012Figures'!H:H,B85,'2012Figures'!I:I,C85,'2012Figures'!B:B,"BrokerToCy",'2012Figures'!G:G,"E1",'2012Figures'!E:E,$B$1)</f>
        <v>0</v>
      </c>
      <c r="F85" s="12">
        <f>SUMIFS('2012Figures'!J:J,'2012Figures'!C:C,A85,'2012Figures'!H:H,B85,'2012Figures'!I:I,C85,'2012Figures'!B:B,"BrokerToCy",'2012Figures'!G:G,"P1",'2012Figures'!E:E,$B$1)</f>
        <v>0</v>
      </c>
      <c r="G85" s="12">
        <f>SUMIFS('2012Figures'!J:J,'2012Figures'!C:C,A85,'2012Figures'!H:H,B85,'2012Figures'!I:I,C85,'2012Figures'!B:B,"CyToBroker",'2012Figures'!G:G,"E1",'2012Figures'!E:E,$B$1)</f>
        <v>0</v>
      </c>
      <c r="H85" s="12">
        <f>SUMIFS('2012Figures'!J:J,'2012Figures'!C:C,A85,'2012Figures'!H:H,B85,'2012Figures'!I:I,C85,'2012Figures'!B:B,"CyToBroker",'2012Figures'!G:G,"P1",'2012Figures'!E:E,$B$1)</f>
        <v>0</v>
      </c>
      <c r="J85" s="1">
        <v>200901</v>
      </c>
    </row>
    <row r="86" spans="1:10" x14ac:dyDescent="0.25">
      <c r="A86">
        <v>104</v>
      </c>
      <c r="B86" t="s">
        <v>94</v>
      </c>
      <c r="C86" s="1">
        <v>3</v>
      </c>
      <c r="D86" s="11">
        <f>SUMIFS('2012Figures'!J:J,'2012Figures'!C:C,A86,'2012Figures'!H:H,B86,'2012Figures'!I:I,C86,'2012Figures'!E:E,$B$1)</f>
        <v>0</v>
      </c>
      <c r="E86" s="12">
        <f>SUMIFS('2012Figures'!J:J,'2012Figures'!C:C,A86,'2012Figures'!H:H,B86,'2012Figures'!I:I,C86,'2012Figures'!B:B,"BrokerToCy",'2012Figures'!G:G,"E1",'2012Figures'!E:E,$B$1)</f>
        <v>0</v>
      </c>
      <c r="F86" s="12">
        <f>SUMIFS('2012Figures'!J:J,'2012Figures'!C:C,A86,'2012Figures'!H:H,B86,'2012Figures'!I:I,C86,'2012Figures'!B:B,"BrokerToCy",'2012Figures'!G:G,"P1",'2012Figures'!E:E,$B$1)</f>
        <v>0</v>
      </c>
      <c r="G86" s="12">
        <f>SUMIFS('2012Figures'!J:J,'2012Figures'!C:C,A86,'2012Figures'!H:H,B86,'2012Figures'!I:I,C86,'2012Figures'!B:B,"CyToBroker",'2012Figures'!G:G,"E1",'2012Figures'!E:E,$B$1)</f>
        <v>0</v>
      </c>
      <c r="H86" s="12">
        <f>SUMIFS('2012Figures'!J:J,'2012Figures'!C:C,A86,'2012Figures'!H:H,B86,'2012Figures'!I:I,C86,'2012Figures'!B:B,"CyToBroker",'2012Figures'!G:G,"P1",'2012Figures'!E:E,$B$1)</f>
        <v>0</v>
      </c>
      <c r="J86" s="1">
        <v>200801</v>
      </c>
    </row>
    <row r="87" spans="1:10" x14ac:dyDescent="0.25">
      <c r="A87">
        <v>104</v>
      </c>
      <c r="B87" t="s">
        <v>94</v>
      </c>
      <c r="C87" s="1">
        <v>2</v>
      </c>
      <c r="D87" s="11">
        <f>SUMIFS('2012Figures'!J:J,'2012Figures'!C:C,A87,'2012Figures'!H:H,B87,'2012Figures'!I:I,C87,'2012Figures'!E:E,$B$1)</f>
        <v>0</v>
      </c>
      <c r="E87" s="12">
        <f>SUMIFS('2012Figures'!J:J,'2012Figures'!C:C,A87,'2012Figures'!H:H,B87,'2012Figures'!I:I,C87,'2012Figures'!B:B,"BrokerToCy",'2012Figures'!G:G,"E1",'2012Figures'!E:E,$B$1)</f>
        <v>0</v>
      </c>
      <c r="F87" s="12">
        <f>SUMIFS('2012Figures'!J:J,'2012Figures'!C:C,A87,'2012Figures'!H:H,B87,'2012Figures'!I:I,C87,'2012Figures'!B:B,"BrokerToCy",'2012Figures'!G:G,"P1",'2012Figures'!E:E,$B$1)</f>
        <v>0</v>
      </c>
      <c r="G87" s="12">
        <f>SUMIFS('2012Figures'!J:J,'2012Figures'!C:C,A87,'2012Figures'!H:H,B87,'2012Figures'!I:I,C87,'2012Figures'!B:B,"CyToBroker",'2012Figures'!G:G,"E1",'2012Figures'!E:E,$B$1)</f>
        <v>0</v>
      </c>
      <c r="H87" s="12">
        <f>SUMIFS('2012Figures'!J:J,'2012Figures'!C:C,A87,'2012Figures'!H:H,B87,'2012Figures'!I:I,C87,'2012Figures'!B:B,"CyToBroker",'2012Figures'!G:G,"P1",'2012Figures'!E:E,$B$1)</f>
        <v>0</v>
      </c>
      <c r="J87" s="1">
        <v>200701</v>
      </c>
    </row>
    <row r="88" spans="1:10" x14ac:dyDescent="0.25">
      <c r="A88">
        <v>104</v>
      </c>
      <c r="B88" t="s">
        <v>94</v>
      </c>
      <c r="C88" s="1">
        <v>1</v>
      </c>
      <c r="D88" s="11">
        <f>SUMIFS('2012Figures'!J:J,'2012Figures'!C:C,A88,'2012Figures'!H:H,B88,'2012Figures'!I:I,C88,'2012Figures'!E:E,$B$1)</f>
        <v>0</v>
      </c>
      <c r="E88" s="12">
        <f>SUMIFS('2012Figures'!J:J,'2012Figures'!C:C,A88,'2012Figures'!H:H,B88,'2012Figures'!I:I,C88,'2012Figures'!B:B,"BrokerToCy",'2012Figures'!G:G,"E1",'2012Figures'!E:E,$B$1)</f>
        <v>0</v>
      </c>
      <c r="F88" s="12">
        <f>SUMIFS('2012Figures'!J:J,'2012Figures'!C:C,A88,'2012Figures'!H:H,B88,'2012Figures'!I:I,C88,'2012Figures'!B:B,"BrokerToCy",'2012Figures'!G:G,"P1",'2012Figures'!E:E,$B$1)</f>
        <v>0</v>
      </c>
      <c r="G88" s="12">
        <f>SUMIFS('2012Figures'!J:J,'2012Figures'!C:C,A88,'2012Figures'!H:H,B88,'2012Figures'!I:I,C88,'2012Figures'!B:B,"CyToBroker",'2012Figures'!G:G,"E1",'2012Figures'!E:E,$B$1)</f>
        <v>0</v>
      </c>
      <c r="H88" s="12">
        <f>SUMIFS('2012Figures'!J:J,'2012Figures'!C:C,A88,'2012Figures'!H:H,B88,'2012Figures'!I:I,C88,'2012Figures'!B:B,"CyToBroker",'2012Figures'!G:G,"P1",'2012Figures'!E:E,$B$1)</f>
        <v>0</v>
      </c>
      <c r="J88" s="1">
        <v>200601</v>
      </c>
    </row>
    <row r="89" spans="1:10" x14ac:dyDescent="0.25">
      <c r="A89">
        <v>104</v>
      </c>
      <c r="B89" t="s">
        <v>94</v>
      </c>
      <c r="D89" s="11">
        <f>SUMIFS('2012Figures'!J:J,'2012Figures'!C:C,A89,'2012Figures'!H:H,B89,'2012Figures'!I:I,"",'2012Figures'!E:E,$B$1)</f>
        <v>0</v>
      </c>
      <c r="E89" s="12">
        <f>SUMIFS('2012Figures'!J:J,'2012Figures'!C:C,A89,'2012Figures'!H:H,B89,'2012Figures'!I:I,"",'2012Figures'!B:B,"BrokerToCy",'2012Figures'!G:G,"E1",'2012Figures'!E:E,$B$1)</f>
        <v>0</v>
      </c>
      <c r="F89" s="12">
        <f>SUMIFS('2012Figures'!J:J,'2012Figures'!C:C,A89,'2012Figures'!H:H,B89,'2012Figures'!I:I,"",'2012Figures'!B:B,"BrokerToCy",'2012Figures'!G:G,"P1",'2012Figures'!E:E,$B$1)</f>
        <v>0</v>
      </c>
      <c r="G89" s="12">
        <f>SUMIFS('2012Figures'!J:J,'2012Figures'!C:C,A89,'2012Figures'!H:H,B89,'2012Figures'!I:I,"",'2012Figures'!B:B,"CyToBroker",'2012Figures'!G:G,"E1",'2012Figures'!E:E,$B$1)</f>
        <v>0</v>
      </c>
      <c r="H89" s="12">
        <f>SUMIFS('2012Figures'!J:J,'2012Figures'!C:C,A89,'2012Figures'!H:H,B89,'2012Figures'!I:I,"",'2012Figures'!B:B,"CyToBroker",'2012Figures'!G:G,"P1",'2012Figures'!E:E,$B$1)</f>
        <v>0</v>
      </c>
      <c r="J89" s="1" t="s">
        <v>131</v>
      </c>
    </row>
    <row r="90" spans="1:10" x14ac:dyDescent="0.25">
      <c r="A90">
        <v>104</v>
      </c>
      <c r="B90" t="s">
        <v>58</v>
      </c>
      <c r="C90" s="1">
        <v>3</v>
      </c>
      <c r="D90" s="11">
        <f>SUMIFS('2012Figures'!J:J,'2012Figures'!C:C,A90,'2012Figures'!H:H,B90,'2012Figures'!I:I,C90,'2012Figures'!E:E,$B$1)</f>
        <v>153</v>
      </c>
      <c r="E90" s="12">
        <f>SUMIFS('2012Figures'!J:J,'2012Figures'!C:C,A90,'2012Figures'!H:H,B90,'2012Figures'!I:I,C90,'2012Figures'!B:B,"BrokerToCy",'2012Figures'!G:G,"E1",'2012Figures'!E:E,$B$1)</f>
        <v>0</v>
      </c>
      <c r="F90" s="12">
        <f>SUMIFS('2012Figures'!J:J,'2012Figures'!C:C,A90,'2012Figures'!H:H,B90,'2012Figures'!I:I,C90,'2012Figures'!B:B,"BrokerToCy",'2012Figures'!G:G,"P1",'2012Figures'!E:E,$B$1)</f>
        <v>0</v>
      </c>
      <c r="G90" s="12">
        <f>SUMIFS('2012Figures'!J:J,'2012Figures'!C:C,A90,'2012Figures'!H:H,B90,'2012Figures'!I:I,C90,'2012Figures'!B:B,"CyToBroker",'2012Figures'!G:G,"E1",'2012Figures'!E:E,$B$1)</f>
        <v>153</v>
      </c>
      <c r="H90" s="12">
        <f>SUMIFS('2012Figures'!J:J,'2012Figures'!C:C,A90,'2012Figures'!H:H,B90,'2012Figures'!I:I,C90,'2012Figures'!B:B,"CyToBroker",'2012Figures'!G:G,"P1",'2012Figures'!E:E,$B$1)</f>
        <v>0</v>
      </c>
      <c r="I90" s="7"/>
      <c r="J90" s="10">
        <v>201001</v>
      </c>
    </row>
    <row r="91" spans="1:10" x14ac:dyDescent="0.25">
      <c r="A91">
        <v>104</v>
      </c>
      <c r="B91" t="s">
        <v>58</v>
      </c>
      <c r="C91" s="1">
        <v>2</v>
      </c>
      <c r="D91" s="11">
        <f>SUMIFS('2012Figures'!J:J,'2012Figures'!C:C,A91,'2012Figures'!H:H,B91,'2012Figures'!I:I,C91,'2012Figures'!E:E,$B$1)</f>
        <v>0</v>
      </c>
      <c r="E91" s="12">
        <f>SUMIFS('2012Figures'!J:J,'2012Figures'!C:C,A91,'2012Figures'!H:H,B91,'2012Figures'!I:I,C91,'2012Figures'!B:B,"BrokerToCy",'2012Figures'!G:G,"E1",'2012Figures'!E:E,$B$1)</f>
        <v>0</v>
      </c>
      <c r="F91" s="12">
        <f>SUMIFS('2012Figures'!J:J,'2012Figures'!C:C,A91,'2012Figures'!H:H,B91,'2012Figures'!I:I,C91,'2012Figures'!B:B,"BrokerToCy",'2012Figures'!G:G,"P1",'2012Figures'!E:E,$B$1)</f>
        <v>0</v>
      </c>
      <c r="G91" s="12">
        <f>SUMIFS('2012Figures'!J:J,'2012Figures'!C:C,A91,'2012Figures'!H:H,B91,'2012Figures'!I:I,C91,'2012Figures'!B:B,"CyToBroker",'2012Figures'!G:G,"E1",'2012Figures'!E:E,$B$1)</f>
        <v>0</v>
      </c>
      <c r="H91" s="12">
        <f>SUMIFS('2012Figures'!J:J,'2012Figures'!C:C,A91,'2012Figures'!H:H,B91,'2012Figures'!I:I,C91,'2012Figures'!B:B,"CyToBroker",'2012Figures'!G:G,"P1",'2012Figures'!E:E,$B$1)</f>
        <v>0</v>
      </c>
      <c r="J91" s="1">
        <v>200701</v>
      </c>
    </row>
    <row r="92" spans="1:10" x14ac:dyDescent="0.25">
      <c r="A92">
        <v>104</v>
      </c>
      <c r="B92" t="s">
        <v>58</v>
      </c>
      <c r="C92" s="1">
        <v>1</v>
      </c>
      <c r="D92" s="11">
        <f>SUMIFS('2012Figures'!J:J,'2012Figures'!C:C,A92,'2012Figures'!H:H,B92,'2012Figures'!I:I,C92,'2012Figures'!E:E,$B$1)</f>
        <v>0</v>
      </c>
      <c r="E92" s="12">
        <f>SUMIFS('2012Figures'!J:J,'2012Figures'!C:C,A92,'2012Figures'!H:H,B92,'2012Figures'!I:I,C92,'2012Figures'!B:B,"BrokerToCy",'2012Figures'!G:G,"E1",'2012Figures'!E:E,$B$1)</f>
        <v>0</v>
      </c>
      <c r="F92" s="12">
        <f>SUMIFS('2012Figures'!J:J,'2012Figures'!C:C,A92,'2012Figures'!H:H,B92,'2012Figures'!I:I,C92,'2012Figures'!B:B,"BrokerToCy",'2012Figures'!G:G,"P1",'2012Figures'!E:E,$B$1)</f>
        <v>0</v>
      </c>
      <c r="G92" s="12">
        <f>SUMIFS('2012Figures'!J:J,'2012Figures'!C:C,A92,'2012Figures'!H:H,B92,'2012Figures'!I:I,C92,'2012Figures'!B:B,"CyToBroker",'2012Figures'!G:G,"E1",'2012Figures'!E:E,$B$1)</f>
        <v>0</v>
      </c>
      <c r="H92" s="12">
        <f>SUMIFS('2012Figures'!J:J,'2012Figures'!C:C,A92,'2012Figures'!H:H,B92,'2012Figures'!I:I,C92,'2012Figures'!B:B,"CyToBroker",'2012Figures'!G:G,"P1",'2012Figures'!E:E,$B$1)</f>
        <v>0</v>
      </c>
      <c r="J92" s="1">
        <v>200601</v>
      </c>
    </row>
    <row r="93" spans="1:10" x14ac:dyDescent="0.25">
      <c r="A93">
        <v>104</v>
      </c>
      <c r="B93" t="s">
        <v>58</v>
      </c>
      <c r="D93" s="11">
        <f>SUMIFS('2012Figures'!J:J,'2012Figures'!C:C,A93,'2012Figures'!H:H,B93,'2012Figures'!I:I,"",'2012Figures'!E:E,$B$1)</f>
        <v>0</v>
      </c>
      <c r="E93" s="12">
        <f>SUMIFS('2012Figures'!J:J,'2012Figures'!C:C,A93,'2012Figures'!H:H,B93,'2012Figures'!I:I,"",'2012Figures'!B:B,"BrokerToCy",'2012Figures'!G:G,"E1",'2012Figures'!E:E,$B$1)</f>
        <v>0</v>
      </c>
      <c r="F93" s="12">
        <f>SUMIFS('2012Figures'!J:J,'2012Figures'!C:C,A93,'2012Figures'!H:H,B93,'2012Figures'!I:I,"",'2012Figures'!B:B,"BrokerToCy",'2012Figures'!G:G,"P1",'2012Figures'!E:E,$B$1)</f>
        <v>0</v>
      </c>
      <c r="G93" s="12">
        <f>SUMIFS('2012Figures'!J:J,'2012Figures'!C:C,A93,'2012Figures'!H:H,B93,'2012Figures'!I:I,"",'2012Figures'!B:B,"CyToBroker",'2012Figures'!G:G,"E1",'2012Figures'!E:E,$B$1)</f>
        <v>0</v>
      </c>
      <c r="H93" s="12">
        <f>SUMIFS('2012Figures'!J:J,'2012Figures'!C:C,A93,'2012Figures'!H:H,B93,'2012Figures'!I:I,"",'2012Figures'!B:B,"CyToBroker",'2012Figures'!G:G,"P1",'2012Figures'!E:E,$B$1)</f>
        <v>0</v>
      </c>
      <c r="J93" s="1" t="s">
        <v>131</v>
      </c>
    </row>
    <row r="94" spans="1:10" x14ac:dyDescent="0.25">
      <c r="A94">
        <v>104</v>
      </c>
      <c r="B94" t="s">
        <v>95</v>
      </c>
      <c r="C94" s="1">
        <v>10</v>
      </c>
      <c r="D94" s="11">
        <f>SUMIFS('2012Figures'!J:J,'2012Figures'!C:C,A94,'2012Figures'!H:H,B94,'2012Figures'!I:I,C94,'2012Figures'!E:E,$B$1)</f>
        <v>0</v>
      </c>
      <c r="E94" s="12">
        <f>SUMIFS('2012Figures'!J:J,'2012Figures'!C:C,A94,'2012Figures'!H:H,B94,'2012Figures'!I:I,C94,'2012Figures'!B:B,"BrokerToCy",'2012Figures'!G:G,"E1",'2012Figures'!E:E,$B$1)</f>
        <v>0</v>
      </c>
      <c r="F94" s="12">
        <f>SUMIFS('2012Figures'!J:J,'2012Figures'!C:C,A94,'2012Figures'!H:H,B94,'2012Figures'!I:I,C94,'2012Figures'!B:B,"BrokerToCy",'2012Figures'!G:G,"P1",'2012Figures'!E:E,$B$1)</f>
        <v>0</v>
      </c>
      <c r="G94" s="12">
        <f>SUMIFS('2012Figures'!J:J,'2012Figures'!C:C,A94,'2012Figures'!H:H,B94,'2012Figures'!I:I,C94,'2012Figures'!B:B,"CyToBroker",'2012Figures'!G:G,"E1",'2012Figures'!E:E,$B$1)</f>
        <v>0</v>
      </c>
      <c r="H94" s="12">
        <f>SUMIFS('2012Figures'!J:J,'2012Figures'!C:C,A94,'2012Figures'!H:H,B94,'2012Figures'!I:I,C94,'2012Figures'!B:B,"CyToBroker",'2012Figures'!G:G,"P1",'2012Figures'!E:E,$B$1)</f>
        <v>0</v>
      </c>
      <c r="J94" s="1">
        <v>201501</v>
      </c>
    </row>
    <row r="95" spans="1:10" x14ac:dyDescent="0.25">
      <c r="A95">
        <v>104</v>
      </c>
      <c r="B95" t="s">
        <v>95</v>
      </c>
      <c r="C95" s="1">
        <v>9</v>
      </c>
      <c r="D95" s="11">
        <f>SUMIFS('2012Figures'!J:J,'2012Figures'!C:C,A95,'2012Figures'!H:H,B95,'2012Figures'!I:I,C95,'2012Figures'!E:E,$B$1)</f>
        <v>0</v>
      </c>
      <c r="E95" s="12">
        <f>SUMIFS('2012Figures'!J:J,'2012Figures'!C:C,A95,'2012Figures'!H:H,B95,'2012Figures'!I:I,C95,'2012Figures'!B:B,"BrokerToCy",'2012Figures'!G:G,"E1",'2012Figures'!E:E,$B$1)</f>
        <v>0</v>
      </c>
      <c r="F95" s="12">
        <f>SUMIFS('2012Figures'!J:J,'2012Figures'!C:C,A95,'2012Figures'!H:H,B95,'2012Figures'!I:I,C95,'2012Figures'!B:B,"BrokerToCy",'2012Figures'!G:G,"P1",'2012Figures'!E:E,$B$1)</f>
        <v>0</v>
      </c>
      <c r="G95" s="12">
        <f>SUMIFS('2012Figures'!J:J,'2012Figures'!C:C,A95,'2012Figures'!H:H,B95,'2012Figures'!I:I,C95,'2012Figures'!B:B,"CyToBroker",'2012Figures'!G:G,"E1",'2012Figures'!E:E,$B$1)</f>
        <v>0</v>
      </c>
      <c r="H95" s="12">
        <f>SUMIFS('2012Figures'!J:J,'2012Figures'!C:C,A95,'2012Figures'!H:H,B95,'2012Figures'!I:I,C95,'2012Figures'!B:B,"CyToBroker",'2012Figures'!G:G,"P1",'2012Figures'!E:E,$B$1)</f>
        <v>0</v>
      </c>
      <c r="J95" s="1">
        <v>201401</v>
      </c>
    </row>
    <row r="96" spans="1:10" x14ac:dyDescent="0.25">
      <c r="A96">
        <v>104</v>
      </c>
      <c r="B96" t="s">
        <v>95</v>
      </c>
      <c r="C96" s="1">
        <v>8</v>
      </c>
      <c r="D96" s="11">
        <f>SUMIFS('2012Figures'!J:J,'2012Figures'!C:C,A96,'2012Figures'!H:H,B96,'2012Figures'!I:I,C96,'2012Figures'!E:E,$B$1)</f>
        <v>0</v>
      </c>
      <c r="E96" s="12">
        <f>SUMIFS('2012Figures'!J:J,'2012Figures'!C:C,A96,'2012Figures'!H:H,B96,'2012Figures'!I:I,C96,'2012Figures'!B:B,"BrokerToCy",'2012Figures'!G:G,"E1",'2012Figures'!E:E,$B$1)</f>
        <v>0</v>
      </c>
      <c r="F96" s="12">
        <f>SUMIFS('2012Figures'!J:J,'2012Figures'!C:C,A96,'2012Figures'!H:H,B96,'2012Figures'!I:I,C96,'2012Figures'!B:B,"BrokerToCy",'2012Figures'!G:G,"P1",'2012Figures'!E:E,$B$1)</f>
        <v>0</v>
      </c>
      <c r="G96" s="12">
        <f>SUMIFS('2012Figures'!J:J,'2012Figures'!C:C,A96,'2012Figures'!H:H,B96,'2012Figures'!I:I,C96,'2012Figures'!B:B,"CyToBroker",'2012Figures'!G:G,"E1",'2012Figures'!E:E,$B$1)</f>
        <v>0</v>
      </c>
      <c r="H96" s="12">
        <f>SUMIFS('2012Figures'!J:J,'2012Figures'!C:C,A96,'2012Figures'!H:H,B96,'2012Figures'!I:I,C96,'2012Figures'!B:B,"CyToBroker",'2012Figures'!G:G,"P1",'2012Figures'!E:E,$B$1)</f>
        <v>0</v>
      </c>
      <c r="I96" s="7"/>
      <c r="J96" s="10">
        <v>201301</v>
      </c>
    </row>
    <row r="97" spans="1:10" x14ac:dyDescent="0.25">
      <c r="A97">
        <v>104</v>
      </c>
      <c r="B97" t="s">
        <v>95</v>
      </c>
      <c r="C97" s="1">
        <v>7</v>
      </c>
      <c r="D97" s="11">
        <f>SUMIFS('2012Figures'!J:J,'2012Figures'!C:C,A97,'2012Figures'!H:H,B97,'2012Figures'!I:I,C97,'2012Figures'!E:E,$B$1)</f>
        <v>0</v>
      </c>
      <c r="E97" s="12">
        <f>SUMIFS('2012Figures'!J:J,'2012Figures'!C:C,A97,'2012Figures'!H:H,B97,'2012Figures'!I:I,C97,'2012Figures'!B:B,"BrokerToCy",'2012Figures'!G:G,"E1",'2012Figures'!E:E,$B$1)</f>
        <v>0</v>
      </c>
      <c r="F97" s="12">
        <f>SUMIFS('2012Figures'!J:J,'2012Figures'!C:C,A97,'2012Figures'!H:H,B97,'2012Figures'!I:I,C97,'2012Figures'!B:B,"BrokerToCy",'2012Figures'!G:G,"P1",'2012Figures'!E:E,$B$1)</f>
        <v>0</v>
      </c>
      <c r="G97" s="12">
        <f>SUMIFS('2012Figures'!J:J,'2012Figures'!C:C,A97,'2012Figures'!H:H,B97,'2012Figures'!I:I,C97,'2012Figures'!B:B,"CyToBroker",'2012Figures'!G:G,"E1",'2012Figures'!E:E,$B$1)</f>
        <v>0</v>
      </c>
      <c r="H97" s="12">
        <f>SUMIFS('2012Figures'!J:J,'2012Figures'!C:C,A97,'2012Figures'!H:H,B97,'2012Figures'!I:I,C97,'2012Figures'!B:B,"CyToBroker",'2012Figures'!G:G,"P1",'2012Figures'!E:E,$B$1)</f>
        <v>0</v>
      </c>
      <c r="J97" s="1">
        <v>201201</v>
      </c>
    </row>
    <row r="98" spans="1:10" x14ac:dyDescent="0.25">
      <c r="A98">
        <v>104</v>
      </c>
      <c r="B98" t="s">
        <v>95</v>
      </c>
      <c r="C98" s="1">
        <v>6</v>
      </c>
      <c r="D98" s="11">
        <f>SUMIFS('2012Figures'!J:J,'2012Figures'!C:C,A98,'2012Figures'!H:H,B98,'2012Figures'!I:I,C98,'2012Figures'!E:E,$B$1)</f>
        <v>0</v>
      </c>
      <c r="E98" s="12">
        <f>SUMIFS('2012Figures'!J:J,'2012Figures'!C:C,A98,'2012Figures'!H:H,B98,'2012Figures'!I:I,C98,'2012Figures'!B:B,"BrokerToCy",'2012Figures'!G:G,"E1",'2012Figures'!E:E,$B$1)</f>
        <v>0</v>
      </c>
      <c r="F98" s="12">
        <f>SUMIFS('2012Figures'!J:J,'2012Figures'!C:C,A98,'2012Figures'!H:H,B98,'2012Figures'!I:I,C98,'2012Figures'!B:B,"BrokerToCy",'2012Figures'!G:G,"P1",'2012Figures'!E:E,$B$1)</f>
        <v>0</v>
      </c>
      <c r="G98" s="12">
        <f>SUMIFS('2012Figures'!J:J,'2012Figures'!C:C,A98,'2012Figures'!H:H,B98,'2012Figures'!I:I,C98,'2012Figures'!B:B,"CyToBroker",'2012Figures'!G:G,"E1",'2012Figures'!E:E,$B$1)</f>
        <v>0</v>
      </c>
      <c r="H98" s="12">
        <f>SUMIFS('2012Figures'!J:J,'2012Figures'!C:C,A98,'2012Figures'!H:H,B98,'2012Figures'!I:I,C98,'2012Figures'!B:B,"CyToBroker",'2012Figures'!G:G,"P1",'2012Figures'!E:E,$B$1)</f>
        <v>0</v>
      </c>
      <c r="J98" s="1">
        <v>201101</v>
      </c>
    </row>
    <row r="99" spans="1:10" x14ac:dyDescent="0.25">
      <c r="A99">
        <v>104</v>
      </c>
      <c r="B99" t="s">
        <v>95</v>
      </c>
      <c r="C99" s="1">
        <v>5</v>
      </c>
      <c r="D99" s="11">
        <f>SUMIFS('2012Figures'!J:J,'2012Figures'!C:C,A99,'2012Figures'!H:H,B99,'2012Figures'!I:I,C99,'2012Figures'!E:E,$B$1)</f>
        <v>0</v>
      </c>
      <c r="E99" s="12">
        <f>SUMIFS('2012Figures'!J:J,'2012Figures'!C:C,A99,'2012Figures'!H:H,B99,'2012Figures'!I:I,C99,'2012Figures'!B:B,"BrokerToCy",'2012Figures'!G:G,"E1",'2012Figures'!E:E,$B$1)</f>
        <v>0</v>
      </c>
      <c r="F99" s="12">
        <f>SUMIFS('2012Figures'!J:J,'2012Figures'!C:C,A99,'2012Figures'!H:H,B99,'2012Figures'!I:I,C99,'2012Figures'!B:B,"BrokerToCy",'2012Figures'!G:G,"P1",'2012Figures'!E:E,$B$1)</f>
        <v>0</v>
      </c>
      <c r="G99" s="12">
        <f>SUMIFS('2012Figures'!J:J,'2012Figures'!C:C,A99,'2012Figures'!H:H,B99,'2012Figures'!I:I,C99,'2012Figures'!B:B,"CyToBroker",'2012Figures'!G:G,"E1",'2012Figures'!E:E,$B$1)</f>
        <v>0</v>
      </c>
      <c r="H99" s="12">
        <f>SUMIFS('2012Figures'!J:J,'2012Figures'!C:C,A99,'2012Figures'!H:H,B99,'2012Figures'!I:I,C99,'2012Figures'!B:B,"CyToBroker",'2012Figures'!G:G,"P1",'2012Figures'!E:E,$B$1)</f>
        <v>0</v>
      </c>
      <c r="J99" s="1">
        <v>201001</v>
      </c>
    </row>
    <row r="100" spans="1:10" x14ac:dyDescent="0.25">
      <c r="A100">
        <v>104</v>
      </c>
      <c r="B100" t="s">
        <v>95</v>
      </c>
      <c r="C100" s="1">
        <v>4</v>
      </c>
      <c r="D100" s="11">
        <f>SUMIFS('2012Figures'!J:J,'2012Figures'!C:C,A100,'2012Figures'!H:H,B100,'2012Figures'!I:I,C100,'2012Figures'!E:E,$B$1)</f>
        <v>0</v>
      </c>
      <c r="E100" s="12">
        <f>SUMIFS('2012Figures'!J:J,'2012Figures'!C:C,A100,'2012Figures'!H:H,B100,'2012Figures'!I:I,C100,'2012Figures'!B:B,"BrokerToCy",'2012Figures'!G:G,"E1",'2012Figures'!E:E,$B$1)</f>
        <v>0</v>
      </c>
      <c r="F100" s="12">
        <f>SUMIFS('2012Figures'!J:J,'2012Figures'!C:C,A100,'2012Figures'!H:H,B100,'2012Figures'!I:I,C100,'2012Figures'!B:B,"BrokerToCy",'2012Figures'!G:G,"P1",'2012Figures'!E:E,$B$1)</f>
        <v>0</v>
      </c>
      <c r="G100" s="12">
        <f>SUMIFS('2012Figures'!J:J,'2012Figures'!C:C,A100,'2012Figures'!H:H,B100,'2012Figures'!I:I,C100,'2012Figures'!B:B,"CyToBroker",'2012Figures'!G:G,"E1",'2012Figures'!E:E,$B$1)</f>
        <v>0</v>
      </c>
      <c r="H100" s="12">
        <f>SUMIFS('2012Figures'!J:J,'2012Figures'!C:C,A100,'2012Figures'!H:H,B100,'2012Figures'!I:I,C100,'2012Figures'!B:B,"CyToBroker",'2012Figures'!G:G,"P1",'2012Figures'!E:E,$B$1)</f>
        <v>0</v>
      </c>
      <c r="J100" s="1">
        <v>200901</v>
      </c>
    </row>
    <row r="101" spans="1:10" x14ac:dyDescent="0.25">
      <c r="A101">
        <v>104</v>
      </c>
      <c r="B101" t="s">
        <v>95</v>
      </c>
      <c r="C101" s="1">
        <v>3</v>
      </c>
      <c r="D101" s="11">
        <f>SUMIFS('2012Figures'!J:J,'2012Figures'!C:C,A101,'2012Figures'!H:H,B101,'2012Figures'!I:I,C101,'2012Figures'!E:E,$B$1)</f>
        <v>0</v>
      </c>
      <c r="E101" s="12">
        <f>SUMIFS('2012Figures'!J:J,'2012Figures'!C:C,A101,'2012Figures'!H:H,B101,'2012Figures'!I:I,C101,'2012Figures'!B:B,"BrokerToCy",'2012Figures'!G:G,"E1",'2012Figures'!E:E,$B$1)</f>
        <v>0</v>
      </c>
      <c r="F101" s="12">
        <f>SUMIFS('2012Figures'!J:J,'2012Figures'!C:C,A101,'2012Figures'!H:H,B101,'2012Figures'!I:I,C101,'2012Figures'!B:B,"BrokerToCy",'2012Figures'!G:G,"P1",'2012Figures'!E:E,$B$1)</f>
        <v>0</v>
      </c>
      <c r="G101" s="12">
        <f>SUMIFS('2012Figures'!J:J,'2012Figures'!C:C,A101,'2012Figures'!H:H,B101,'2012Figures'!I:I,C101,'2012Figures'!B:B,"CyToBroker",'2012Figures'!G:G,"E1",'2012Figures'!E:E,$B$1)</f>
        <v>0</v>
      </c>
      <c r="H101" s="12">
        <f>SUMIFS('2012Figures'!J:J,'2012Figures'!C:C,A101,'2012Figures'!H:H,B101,'2012Figures'!I:I,C101,'2012Figures'!B:B,"CyToBroker",'2012Figures'!G:G,"P1",'2012Figures'!E:E,$B$1)</f>
        <v>0</v>
      </c>
      <c r="J101" s="1">
        <v>200801</v>
      </c>
    </row>
    <row r="102" spans="1:10" x14ac:dyDescent="0.25">
      <c r="A102">
        <v>104</v>
      </c>
      <c r="B102" t="s">
        <v>95</v>
      </c>
      <c r="C102" s="1">
        <v>2</v>
      </c>
      <c r="D102" s="11">
        <f>SUMIFS('2012Figures'!J:J,'2012Figures'!C:C,A102,'2012Figures'!H:H,B102,'2012Figures'!I:I,C102,'2012Figures'!E:E,$B$1)</f>
        <v>0</v>
      </c>
      <c r="E102" s="12">
        <f>SUMIFS('2012Figures'!J:J,'2012Figures'!C:C,A102,'2012Figures'!H:H,B102,'2012Figures'!I:I,C102,'2012Figures'!B:B,"BrokerToCy",'2012Figures'!G:G,"E1",'2012Figures'!E:E,$B$1)</f>
        <v>0</v>
      </c>
      <c r="F102" s="12">
        <f>SUMIFS('2012Figures'!J:J,'2012Figures'!C:C,A102,'2012Figures'!H:H,B102,'2012Figures'!I:I,C102,'2012Figures'!B:B,"BrokerToCy",'2012Figures'!G:G,"P1",'2012Figures'!E:E,$B$1)</f>
        <v>0</v>
      </c>
      <c r="G102" s="12">
        <f>SUMIFS('2012Figures'!J:J,'2012Figures'!C:C,A102,'2012Figures'!H:H,B102,'2012Figures'!I:I,C102,'2012Figures'!B:B,"CyToBroker",'2012Figures'!G:G,"E1",'2012Figures'!E:E,$B$1)</f>
        <v>0</v>
      </c>
      <c r="H102" s="12">
        <f>SUMIFS('2012Figures'!J:J,'2012Figures'!C:C,A102,'2012Figures'!H:H,B102,'2012Figures'!I:I,C102,'2012Figures'!B:B,"CyToBroker",'2012Figures'!G:G,"P1",'2012Figures'!E:E,$B$1)</f>
        <v>0</v>
      </c>
      <c r="J102" s="1">
        <v>200701</v>
      </c>
    </row>
    <row r="103" spans="1:10" x14ac:dyDescent="0.25">
      <c r="A103">
        <v>104</v>
      </c>
      <c r="B103" t="s">
        <v>95</v>
      </c>
      <c r="C103" s="1">
        <v>1</v>
      </c>
      <c r="D103" s="11">
        <f>SUMIFS('2012Figures'!J:J,'2012Figures'!C:C,A103,'2012Figures'!H:H,B103,'2012Figures'!I:I,C103,'2012Figures'!E:E,$B$1)</f>
        <v>0</v>
      </c>
      <c r="E103" s="12">
        <f>SUMIFS('2012Figures'!J:J,'2012Figures'!C:C,A103,'2012Figures'!H:H,B103,'2012Figures'!I:I,C103,'2012Figures'!B:B,"BrokerToCy",'2012Figures'!G:G,"E1",'2012Figures'!E:E,$B$1)</f>
        <v>0</v>
      </c>
      <c r="F103" s="12">
        <f>SUMIFS('2012Figures'!J:J,'2012Figures'!C:C,A103,'2012Figures'!H:H,B103,'2012Figures'!I:I,C103,'2012Figures'!B:B,"BrokerToCy",'2012Figures'!G:G,"P1",'2012Figures'!E:E,$B$1)</f>
        <v>0</v>
      </c>
      <c r="G103" s="12">
        <f>SUMIFS('2012Figures'!J:J,'2012Figures'!C:C,A103,'2012Figures'!H:H,B103,'2012Figures'!I:I,C103,'2012Figures'!B:B,"CyToBroker",'2012Figures'!G:G,"E1",'2012Figures'!E:E,$B$1)</f>
        <v>0</v>
      </c>
      <c r="H103" s="12">
        <f>SUMIFS('2012Figures'!J:J,'2012Figures'!C:C,A103,'2012Figures'!H:H,B103,'2012Figures'!I:I,C103,'2012Figures'!B:B,"CyToBroker",'2012Figures'!G:G,"P1",'2012Figures'!E:E,$B$1)</f>
        <v>0</v>
      </c>
      <c r="J103" s="1">
        <v>200601</v>
      </c>
    </row>
    <row r="104" spans="1:10" x14ac:dyDescent="0.25">
      <c r="A104">
        <v>104</v>
      </c>
      <c r="B104" t="s">
        <v>95</v>
      </c>
      <c r="D104" s="11">
        <f>SUMIFS('2012Figures'!J:J,'2012Figures'!C:C,A104,'2012Figures'!H:H,B104,'2012Figures'!I:I,"",'2012Figures'!E:E,$B$1)</f>
        <v>0</v>
      </c>
      <c r="E104" s="12">
        <f>SUMIFS('2012Figures'!J:J,'2012Figures'!C:C,A104,'2012Figures'!H:H,B104,'2012Figures'!I:I,"",'2012Figures'!B:B,"BrokerToCy",'2012Figures'!G:G,"E1",'2012Figures'!E:E,$B$1)</f>
        <v>0</v>
      </c>
      <c r="F104" s="12">
        <f>SUMIFS('2012Figures'!J:J,'2012Figures'!C:C,A104,'2012Figures'!H:H,B104,'2012Figures'!I:I,"",'2012Figures'!B:B,"BrokerToCy",'2012Figures'!G:G,"P1",'2012Figures'!E:E,$B$1)</f>
        <v>0</v>
      </c>
      <c r="G104" s="12">
        <f>SUMIFS('2012Figures'!J:J,'2012Figures'!C:C,A104,'2012Figures'!H:H,B104,'2012Figures'!I:I,"",'2012Figures'!B:B,"CyToBroker",'2012Figures'!G:G,"E1",'2012Figures'!E:E,$B$1)</f>
        <v>0</v>
      </c>
      <c r="H104" s="12">
        <f>SUMIFS('2012Figures'!J:J,'2012Figures'!C:C,A104,'2012Figures'!H:H,B104,'2012Figures'!I:I,"",'2012Figures'!B:B,"CyToBroker",'2012Figures'!G:G,"P1",'2012Figures'!E:E,$B$1)</f>
        <v>0</v>
      </c>
      <c r="J104" s="1" t="s">
        <v>131</v>
      </c>
    </row>
    <row r="105" spans="1:10" x14ac:dyDescent="0.25">
      <c r="A105">
        <v>104</v>
      </c>
      <c r="B105" t="s">
        <v>96</v>
      </c>
      <c r="C105" s="1">
        <v>2</v>
      </c>
      <c r="D105" s="11">
        <f>SUMIFS('2012Figures'!J:J,'2012Figures'!C:C,A105,'2012Figures'!H:H,B105,'2012Figures'!I:I,C105,'2012Figures'!E:E,$B$1)</f>
        <v>0</v>
      </c>
      <c r="E105" s="12">
        <f>SUMIFS('2012Figures'!J:J,'2012Figures'!C:C,A105,'2012Figures'!H:H,B105,'2012Figures'!I:I,C105,'2012Figures'!B:B,"BrokerToCy",'2012Figures'!G:G,"E1",'2012Figures'!E:E,$B$1)</f>
        <v>0</v>
      </c>
      <c r="F105" s="12">
        <f>SUMIFS('2012Figures'!J:J,'2012Figures'!C:C,A105,'2012Figures'!H:H,B105,'2012Figures'!I:I,C105,'2012Figures'!B:B,"BrokerToCy",'2012Figures'!G:G,"P1",'2012Figures'!E:E,$B$1)</f>
        <v>0</v>
      </c>
      <c r="G105" s="12">
        <f>SUMIFS('2012Figures'!J:J,'2012Figures'!C:C,A105,'2012Figures'!H:H,B105,'2012Figures'!I:I,C105,'2012Figures'!B:B,"CyToBroker",'2012Figures'!G:G,"E1",'2012Figures'!E:E,$B$1)</f>
        <v>0</v>
      </c>
      <c r="H105" s="12">
        <f>SUMIFS('2012Figures'!J:J,'2012Figures'!C:C,A105,'2012Figures'!H:H,B105,'2012Figures'!I:I,C105,'2012Figures'!B:B,"CyToBroker",'2012Figures'!G:G,"P1",'2012Figures'!E:E,$B$1)</f>
        <v>0</v>
      </c>
      <c r="I105" s="7"/>
      <c r="J105" s="10">
        <v>201001</v>
      </c>
    </row>
    <row r="106" spans="1:10" x14ac:dyDescent="0.25">
      <c r="A106">
        <v>104</v>
      </c>
      <c r="B106" t="s">
        <v>96</v>
      </c>
      <c r="C106" s="1">
        <v>1</v>
      </c>
      <c r="D106" s="11">
        <f>SUMIFS('2012Figures'!J:J,'2012Figures'!C:C,A106,'2012Figures'!H:H,B106,'2012Figures'!I:I,C106,'2012Figures'!E:E,$B$1)</f>
        <v>0</v>
      </c>
      <c r="E106" s="12">
        <f>SUMIFS('2012Figures'!J:J,'2012Figures'!C:C,A106,'2012Figures'!H:H,B106,'2012Figures'!I:I,C106,'2012Figures'!B:B,"BrokerToCy",'2012Figures'!G:G,"E1",'2012Figures'!E:E,$B$1)</f>
        <v>0</v>
      </c>
      <c r="F106" s="12">
        <f>SUMIFS('2012Figures'!J:J,'2012Figures'!C:C,A106,'2012Figures'!H:H,B106,'2012Figures'!I:I,C106,'2012Figures'!B:B,"BrokerToCy",'2012Figures'!G:G,"P1",'2012Figures'!E:E,$B$1)</f>
        <v>0</v>
      </c>
      <c r="G106" s="12">
        <f>SUMIFS('2012Figures'!J:J,'2012Figures'!C:C,A106,'2012Figures'!H:H,B106,'2012Figures'!I:I,C106,'2012Figures'!B:B,"CyToBroker",'2012Figures'!G:G,"E1",'2012Figures'!E:E,$B$1)</f>
        <v>0</v>
      </c>
      <c r="H106" s="12">
        <f>SUMIFS('2012Figures'!J:J,'2012Figures'!C:C,A106,'2012Figures'!H:H,B106,'2012Figures'!I:I,C106,'2012Figures'!B:B,"CyToBroker",'2012Figures'!G:G,"P1",'2012Figures'!E:E,$B$1)</f>
        <v>0</v>
      </c>
      <c r="J106" s="1">
        <v>200601</v>
      </c>
    </row>
    <row r="107" spans="1:10" x14ac:dyDescent="0.25">
      <c r="A107">
        <v>104</v>
      </c>
      <c r="B107" t="s">
        <v>96</v>
      </c>
      <c r="D107" s="11">
        <f>SUMIFS('2012Figures'!J:J,'2012Figures'!C:C,A107,'2012Figures'!H:H,B107,'2012Figures'!I:I,"",'2012Figures'!E:E,$B$1)</f>
        <v>0</v>
      </c>
      <c r="E107" s="12">
        <f>SUMIFS('2012Figures'!J:J,'2012Figures'!C:C,A107,'2012Figures'!H:H,B107,'2012Figures'!I:I,"",'2012Figures'!B:B,"BrokerToCy",'2012Figures'!G:G,"E1",'2012Figures'!E:E,$B$1)</f>
        <v>0</v>
      </c>
      <c r="F107" s="12">
        <f>SUMIFS('2012Figures'!J:J,'2012Figures'!C:C,A107,'2012Figures'!H:H,B107,'2012Figures'!I:I,"",'2012Figures'!B:B,"BrokerToCy",'2012Figures'!G:G,"P1",'2012Figures'!E:E,$B$1)</f>
        <v>0</v>
      </c>
      <c r="G107" s="12">
        <f>SUMIFS('2012Figures'!J:J,'2012Figures'!C:C,A107,'2012Figures'!H:H,B107,'2012Figures'!I:I,"",'2012Figures'!B:B,"CyToBroker",'2012Figures'!G:G,"E1",'2012Figures'!E:E,$B$1)</f>
        <v>0</v>
      </c>
      <c r="H107" s="12">
        <f>SUMIFS('2012Figures'!J:J,'2012Figures'!C:C,A107,'2012Figures'!H:H,B107,'2012Figures'!I:I,"",'2012Figures'!B:B,"CyToBroker",'2012Figures'!G:G,"P1",'2012Figures'!E:E,$B$1)</f>
        <v>0</v>
      </c>
      <c r="J107" s="1" t="s">
        <v>131</v>
      </c>
    </row>
    <row r="108" spans="1:10" x14ac:dyDescent="0.25">
      <c r="A108">
        <v>104</v>
      </c>
      <c r="B108" t="s">
        <v>97</v>
      </c>
      <c r="C108" s="1">
        <v>10</v>
      </c>
      <c r="D108" s="11">
        <f>SUMIFS('2012Figures'!J:J,'2012Figures'!C:C,A108,'2012Figures'!H:H,B108,'2012Figures'!I:I,C108,'2012Figures'!E:E,$B$1)</f>
        <v>0</v>
      </c>
      <c r="E108" s="12">
        <f>SUMIFS('2012Figures'!J:J,'2012Figures'!C:C,A108,'2012Figures'!H:H,B108,'2012Figures'!I:I,C108,'2012Figures'!B:B,"BrokerToCy",'2012Figures'!G:G,"E1",'2012Figures'!E:E,$B$1)</f>
        <v>0</v>
      </c>
      <c r="F108" s="12">
        <f>SUMIFS('2012Figures'!J:J,'2012Figures'!C:C,A108,'2012Figures'!H:H,B108,'2012Figures'!I:I,C108,'2012Figures'!B:B,"BrokerToCy",'2012Figures'!G:G,"P1",'2012Figures'!E:E,$B$1)</f>
        <v>0</v>
      </c>
      <c r="G108" s="12">
        <f>SUMIFS('2012Figures'!J:J,'2012Figures'!C:C,A108,'2012Figures'!H:H,B108,'2012Figures'!I:I,C108,'2012Figures'!B:B,"CyToBroker",'2012Figures'!G:G,"E1",'2012Figures'!E:E,$B$1)</f>
        <v>0</v>
      </c>
      <c r="H108" s="12">
        <f>SUMIFS('2012Figures'!J:J,'2012Figures'!C:C,A108,'2012Figures'!H:H,B108,'2012Figures'!I:I,C108,'2012Figures'!B:B,"CyToBroker",'2012Figures'!G:G,"P1",'2012Figures'!E:E,$B$1)</f>
        <v>0</v>
      </c>
      <c r="J108" s="1">
        <v>201501</v>
      </c>
    </row>
    <row r="109" spans="1:10" x14ac:dyDescent="0.25">
      <c r="A109">
        <v>104</v>
      </c>
      <c r="B109" t="s">
        <v>97</v>
      </c>
      <c r="C109" s="1">
        <v>9</v>
      </c>
      <c r="D109" s="11">
        <f>SUMIFS('2012Figures'!J:J,'2012Figures'!C:C,A109,'2012Figures'!H:H,B109,'2012Figures'!I:I,C109,'2012Figures'!E:E,$B$1)</f>
        <v>0</v>
      </c>
      <c r="E109" s="12">
        <f>SUMIFS('2012Figures'!J:J,'2012Figures'!C:C,A109,'2012Figures'!H:H,B109,'2012Figures'!I:I,C109,'2012Figures'!B:B,"BrokerToCy",'2012Figures'!G:G,"E1",'2012Figures'!E:E,$B$1)</f>
        <v>0</v>
      </c>
      <c r="F109" s="12">
        <f>SUMIFS('2012Figures'!J:J,'2012Figures'!C:C,A109,'2012Figures'!H:H,B109,'2012Figures'!I:I,C109,'2012Figures'!B:B,"BrokerToCy",'2012Figures'!G:G,"P1",'2012Figures'!E:E,$B$1)</f>
        <v>0</v>
      </c>
      <c r="G109" s="12">
        <f>SUMIFS('2012Figures'!J:J,'2012Figures'!C:C,A109,'2012Figures'!H:H,B109,'2012Figures'!I:I,C109,'2012Figures'!B:B,"CyToBroker",'2012Figures'!G:G,"E1",'2012Figures'!E:E,$B$1)</f>
        <v>0</v>
      </c>
      <c r="H109" s="12">
        <f>SUMIFS('2012Figures'!J:J,'2012Figures'!C:C,A109,'2012Figures'!H:H,B109,'2012Figures'!I:I,C109,'2012Figures'!B:B,"CyToBroker",'2012Figures'!G:G,"P1",'2012Figures'!E:E,$B$1)</f>
        <v>0</v>
      </c>
      <c r="J109" s="1">
        <v>201401</v>
      </c>
    </row>
    <row r="110" spans="1:10" x14ac:dyDescent="0.25">
      <c r="A110">
        <v>104</v>
      </c>
      <c r="B110" t="s">
        <v>97</v>
      </c>
      <c r="C110" s="1">
        <v>8</v>
      </c>
      <c r="D110" s="11">
        <f>SUMIFS('2012Figures'!J:J,'2012Figures'!C:C,A110,'2012Figures'!H:H,B110,'2012Figures'!I:I,C110,'2012Figures'!E:E,$B$1)</f>
        <v>0</v>
      </c>
      <c r="E110" s="12">
        <f>SUMIFS('2012Figures'!J:J,'2012Figures'!C:C,A110,'2012Figures'!H:H,B110,'2012Figures'!I:I,C110,'2012Figures'!B:B,"BrokerToCy",'2012Figures'!G:G,"E1",'2012Figures'!E:E,$B$1)</f>
        <v>0</v>
      </c>
      <c r="F110" s="12">
        <f>SUMIFS('2012Figures'!J:J,'2012Figures'!C:C,A110,'2012Figures'!H:H,B110,'2012Figures'!I:I,C110,'2012Figures'!B:B,"BrokerToCy",'2012Figures'!G:G,"P1",'2012Figures'!E:E,$B$1)</f>
        <v>0</v>
      </c>
      <c r="G110" s="12">
        <f>SUMIFS('2012Figures'!J:J,'2012Figures'!C:C,A110,'2012Figures'!H:H,B110,'2012Figures'!I:I,C110,'2012Figures'!B:B,"CyToBroker",'2012Figures'!G:G,"E1",'2012Figures'!E:E,$B$1)</f>
        <v>0</v>
      </c>
      <c r="H110" s="12">
        <f>SUMIFS('2012Figures'!J:J,'2012Figures'!C:C,A110,'2012Figures'!H:H,B110,'2012Figures'!I:I,C110,'2012Figures'!B:B,"CyToBroker",'2012Figures'!G:G,"P1",'2012Figures'!E:E,$B$1)</f>
        <v>0</v>
      </c>
      <c r="I110" s="7"/>
      <c r="J110" s="10">
        <v>201301</v>
      </c>
    </row>
    <row r="111" spans="1:10" x14ac:dyDescent="0.25">
      <c r="A111">
        <v>104</v>
      </c>
      <c r="B111" t="s">
        <v>97</v>
      </c>
      <c r="C111" s="1">
        <v>7</v>
      </c>
      <c r="D111" s="11">
        <f>SUMIFS('2012Figures'!J:J,'2012Figures'!C:C,A111,'2012Figures'!H:H,B111,'2012Figures'!I:I,C111,'2012Figures'!E:E,$B$1)</f>
        <v>0</v>
      </c>
      <c r="E111" s="12">
        <f>SUMIFS('2012Figures'!J:J,'2012Figures'!C:C,A111,'2012Figures'!H:H,B111,'2012Figures'!I:I,C111,'2012Figures'!B:B,"BrokerToCy",'2012Figures'!G:G,"E1",'2012Figures'!E:E,$B$1)</f>
        <v>0</v>
      </c>
      <c r="F111" s="12">
        <f>SUMIFS('2012Figures'!J:J,'2012Figures'!C:C,A111,'2012Figures'!H:H,B111,'2012Figures'!I:I,C111,'2012Figures'!B:B,"BrokerToCy",'2012Figures'!G:G,"P1",'2012Figures'!E:E,$B$1)</f>
        <v>0</v>
      </c>
      <c r="G111" s="12">
        <f>SUMIFS('2012Figures'!J:J,'2012Figures'!C:C,A111,'2012Figures'!H:H,B111,'2012Figures'!I:I,C111,'2012Figures'!B:B,"CyToBroker",'2012Figures'!G:G,"E1",'2012Figures'!E:E,$B$1)</f>
        <v>0</v>
      </c>
      <c r="H111" s="12">
        <f>SUMIFS('2012Figures'!J:J,'2012Figures'!C:C,A111,'2012Figures'!H:H,B111,'2012Figures'!I:I,C111,'2012Figures'!B:B,"CyToBroker",'2012Figures'!G:G,"P1",'2012Figures'!E:E,$B$1)</f>
        <v>0</v>
      </c>
      <c r="J111" s="1">
        <v>201201</v>
      </c>
    </row>
    <row r="112" spans="1:10" x14ac:dyDescent="0.25">
      <c r="A112">
        <v>104</v>
      </c>
      <c r="B112" t="s">
        <v>97</v>
      </c>
      <c r="C112" s="1">
        <v>6</v>
      </c>
      <c r="D112" s="11">
        <f>SUMIFS('2012Figures'!J:J,'2012Figures'!C:C,A112,'2012Figures'!H:H,B112,'2012Figures'!I:I,C112,'2012Figures'!E:E,$B$1)</f>
        <v>0</v>
      </c>
      <c r="E112" s="12">
        <f>SUMIFS('2012Figures'!J:J,'2012Figures'!C:C,A112,'2012Figures'!H:H,B112,'2012Figures'!I:I,C112,'2012Figures'!B:B,"BrokerToCy",'2012Figures'!G:G,"E1",'2012Figures'!E:E,$B$1)</f>
        <v>0</v>
      </c>
      <c r="F112" s="12">
        <f>SUMIFS('2012Figures'!J:J,'2012Figures'!C:C,A112,'2012Figures'!H:H,B112,'2012Figures'!I:I,C112,'2012Figures'!B:B,"BrokerToCy",'2012Figures'!G:G,"P1",'2012Figures'!E:E,$B$1)</f>
        <v>0</v>
      </c>
      <c r="G112" s="12">
        <f>SUMIFS('2012Figures'!J:J,'2012Figures'!C:C,A112,'2012Figures'!H:H,B112,'2012Figures'!I:I,C112,'2012Figures'!B:B,"CyToBroker",'2012Figures'!G:G,"E1",'2012Figures'!E:E,$B$1)</f>
        <v>0</v>
      </c>
      <c r="H112" s="12">
        <f>SUMIFS('2012Figures'!J:J,'2012Figures'!C:C,A112,'2012Figures'!H:H,B112,'2012Figures'!I:I,C112,'2012Figures'!B:B,"CyToBroker",'2012Figures'!G:G,"P1",'2012Figures'!E:E,$B$1)</f>
        <v>0</v>
      </c>
      <c r="J112" s="1">
        <v>201101</v>
      </c>
    </row>
    <row r="113" spans="1:10" x14ac:dyDescent="0.25">
      <c r="A113">
        <v>104</v>
      </c>
      <c r="B113" t="s">
        <v>97</v>
      </c>
      <c r="C113" s="1">
        <v>5</v>
      </c>
      <c r="D113" s="11">
        <f>SUMIFS('2012Figures'!J:J,'2012Figures'!C:C,A113,'2012Figures'!H:H,B113,'2012Figures'!I:I,C113,'2012Figures'!E:E,$B$1)</f>
        <v>0</v>
      </c>
      <c r="E113" s="12">
        <f>SUMIFS('2012Figures'!J:J,'2012Figures'!C:C,A113,'2012Figures'!H:H,B113,'2012Figures'!I:I,C113,'2012Figures'!B:B,"BrokerToCy",'2012Figures'!G:G,"E1",'2012Figures'!E:E,$B$1)</f>
        <v>0</v>
      </c>
      <c r="F113" s="12">
        <f>SUMIFS('2012Figures'!J:J,'2012Figures'!C:C,A113,'2012Figures'!H:H,B113,'2012Figures'!I:I,C113,'2012Figures'!B:B,"BrokerToCy",'2012Figures'!G:G,"P1",'2012Figures'!E:E,$B$1)</f>
        <v>0</v>
      </c>
      <c r="G113" s="12">
        <f>SUMIFS('2012Figures'!J:J,'2012Figures'!C:C,A113,'2012Figures'!H:H,B113,'2012Figures'!I:I,C113,'2012Figures'!B:B,"CyToBroker",'2012Figures'!G:G,"E1",'2012Figures'!E:E,$B$1)</f>
        <v>0</v>
      </c>
      <c r="H113" s="12">
        <f>SUMIFS('2012Figures'!J:J,'2012Figures'!C:C,A113,'2012Figures'!H:H,B113,'2012Figures'!I:I,C113,'2012Figures'!B:B,"CyToBroker",'2012Figures'!G:G,"P1",'2012Figures'!E:E,$B$1)</f>
        <v>0</v>
      </c>
      <c r="J113" s="1">
        <v>201001</v>
      </c>
    </row>
    <row r="114" spans="1:10" x14ac:dyDescent="0.25">
      <c r="A114">
        <v>104</v>
      </c>
      <c r="B114" t="s">
        <v>97</v>
      </c>
      <c r="C114" s="1">
        <v>4</v>
      </c>
      <c r="D114" s="11">
        <f>SUMIFS('2012Figures'!J:J,'2012Figures'!C:C,A114,'2012Figures'!H:H,B114,'2012Figures'!I:I,C114,'2012Figures'!E:E,$B$1)</f>
        <v>0</v>
      </c>
      <c r="E114" s="12">
        <f>SUMIFS('2012Figures'!J:J,'2012Figures'!C:C,A114,'2012Figures'!H:H,B114,'2012Figures'!I:I,C114,'2012Figures'!B:B,"BrokerToCy",'2012Figures'!G:G,"E1",'2012Figures'!E:E,$B$1)</f>
        <v>0</v>
      </c>
      <c r="F114" s="12">
        <f>SUMIFS('2012Figures'!J:J,'2012Figures'!C:C,A114,'2012Figures'!H:H,B114,'2012Figures'!I:I,C114,'2012Figures'!B:B,"BrokerToCy",'2012Figures'!G:G,"P1",'2012Figures'!E:E,$B$1)</f>
        <v>0</v>
      </c>
      <c r="G114" s="12">
        <f>SUMIFS('2012Figures'!J:J,'2012Figures'!C:C,A114,'2012Figures'!H:H,B114,'2012Figures'!I:I,C114,'2012Figures'!B:B,"CyToBroker",'2012Figures'!G:G,"E1",'2012Figures'!E:E,$B$1)</f>
        <v>0</v>
      </c>
      <c r="H114" s="12">
        <f>SUMIFS('2012Figures'!J:J,'2012Figures'!C:C,A114,'2012Figures'!H:H,B114,'2012Figures'!I:I,C114,'2012Figures'!B:B,"CyToBroker",'2012Figures'!G:G,"P1",'2012Figures'!E:E,$B$1)</f>
        <v>0</v>
      </c>
      <c r="J114" s="1">
        <v>200901</v>
      </c>
    </row>
    <row r="115" spans="1:10" x14ac:dyDescent="0.25">
      <c r="A115">
        <v>104</v>
      </c>
      <c r="B115" t="s">
        <v>97</v>
      </c>
      <c r="C115" s="1">
        <v>3</v>
      </c>
      <c r="D115" s="11">
        <f>SUMIFS('2012Figures'!J:J,'2012Figures'!C:C,A115,'2012Figures'!H:H,B115,'2012Figures'!I:I,C115,'2012Figures'!E:E,$B$1)</f>
        <v>0</v>
      </c>
      <c r="E115" s="12">
        <f>SUMIFS('2012Figures'!J:J,'2012Figures'!C:C,A115,'2012Figures'!H:H,B115,'2012Figures'!I:I,C115,'2012Figures'!B:B,"BrokerToCy",'2012Figures'!G:G,"E1",'2012Figures'!E:E,$B$1)</f>
        <v>0</v>
      </c>
      <c r="F115" s="12">
        <f>SUMIFS('2012Figures'!J:J,'2012Figures'!C:C,A115,'2012Figures'!H:H,B115,'2012Figures'!I:I,C115,'2012Figures'!B:B,"BrokerToCy",'2012Figures'!G:G,"P1",'2012Figures'!E:E,$B$1)</f>
        <v>0</v>
      </c>
      <c r="G115" s="12">
        <f>SUMIFS('2012Figures'!J:J,'2012Figures'!C:C,A115,'2012Figures'!H:H,B115,'2012Figures'!I:I,C115,'2012Figures'!B:B,"CyToBroker",'2012Figures'!G:G,"E1",'2012Figures'!E:E,$B$1)</f>
        <v>0</v>
      </c>
      <c r="H115" s="12">
        <f>SUMIFS('2012Figures'!J:J,'2012Figures'!C:C,A115,'2012Figures'!H:H,B115,'2012Figures'!I:I,C115,'2012Figures'!B:B,"CyToBroker",'2012Figures'!G:G,"P1",'2012Figures'!E:E,$B$1)</f>
        <v>0</v>
      </c>
      <c r="J115" s="1">
        <v>200801</v>
      </c>
    </row>
    <row r="116" spans="1:10" x14ac:dyDescent="0.25">
      <c r="A116">
        <v>104</v>
      </c>
      <c r="B116" t="s">
        <v>97</v>
      </c>
      <c r="C116" s="1">
        <v>2</v>
      </c>
      <c r="D116" s="11">
        <f>SUMIFS('2012Figures'!J:J,'2012Figures'!C:C,A116,'2012Figures'!H:H,B116,'2012Figures'!I:I,C116,'2012Figures'!E:E,$B$1)</f>
        <v>0</v>
      </c>
      <c r="E116" s="12">
        <f>SUMIFS('2012Figures'!J:J,'2012Figures'!C:C,A116,'2012Figures'!H:H,B116,'2012Figures'!I:I,C116,'2012Figures'!B:B,"BrokerToCy",'2012Figures'!G:G,"E1",'2012Figures'!E:E,$B$1)</f>
        <v>0</v>
      </c>
      <c r="F116" s="12">
        <f>SUMIFS('2012Figures'!J:J,'2012Figures'!C:C,A116,'2012Figures'!H:H,B116,'2012Figures'!I:I,C116,'2012Figures'!B:B,"BrokerToCy",'2012Figures'!G:G,"P1",'2012Figures'!E:E,$B$1)</f>
        <v>0</v>
      </c>
      <c r="G116" s="12">
        <f>SUMIFS('2012Figures'!J:J,'2012Figures'!C:C,A116,'2012Figures'!H:H,B116,'2012Figures'!I:I,C116,'2012Figures'!B:B,"CyToBroker",'2012Figures'!G:G,"E1",'2012Figures'!E:E,$B$1)</f>
        <v>0</v>
      </c>
      <c r="H116" s="12">
        <f>SUMIFS('2012Figures'!J:J,'2012Figures'!C:C,A116,'2012Figures'!H:H,B116,'2012Figures'!I:I,C116,'2012Figures'!B:B,"CyToBroker",'2012Figures'!G:G,"P1",'2012Figures'!E:E,$B$1)</f>
        <v>0</v>
      </c>
      <c r="J116" s="1">
        <v>200701</v>
      </c>
    </row>
    <row r="117" spans="1:10" x14ac:dyDescent="0.25">
      <c r="A117">
        <v>104</v>
      </c>
      <c r="B117" t="s">
        <v>97</v>
      </c>
      <c r="C117" s="1">
        <v>1</v>
      </c>
      <c r="D117" s="11">
        <f>SUMIFS('2012Figures'!J:J,'2012Figures'!C:C,A117,'2012Figures'!H:H,B117,'2012Figures'!I:I,C117,'2012Figures'!E:E,$B$1)</f>
        <v>0</v>
      </c>
      <c r="E117" s="12">
        <f>SUMIFS('2012Figures'!J:J,'2012Figures'!C:C,A117,'2012Figures'!H:H,B117,'2012Figures'!I:I,C117,'2012Figures'!B:B,"BrokerToCy",'2012Figures'!G:G,"E1",'2012Figures'!E:E,$B$1)</f>
        <v>0</v>
      </c>
      <c r="F117" s="12">
        <f>SUMIFS('2012Figures'!J:J,'2012Figures'!C:C,A117,'2012Figures'!H:H,B117,'2012Figures'!I:I,C117,'2012Figures'!B:B,"BrokerToCy",'2012Figures'!G:G,"P1",'2012Figures'!E:E,$B$1)</f>
        <v>0</v>
      </c>
      <c r="G117" s="12">
        <f>SUMIFS('2012Figures'!J:J,'2012Figures'!C:C,A117,'2012Figures'!H:H,B117,'2012Figures'!I:I,C117,'2012Figures'!B:B,"CyToBroker",'2012Figures'!G:G,"E1",'2012Figures'!E:E,$B$1)</f>
        <v>0</v>
      </c>
      <c r="H117" s="12">
        <f>SUMIFS('2012Figures'!J:J,'2012Figures'!C:C,A117,'2012Figures'!H:H,B117,'2012Figures'!I:I,C117,'2012Figures'!B:B,"CyToBroker",'2012Figures'!G:G,"P1",'2012Figures'!E:E,$B$1)</f>
        <v>0</v>
      </c>
      <c r="J117" s="1">
        <v>200601</v>
      </c>
    </row>
    <row r="118" spans="1:10" x14ac:dyDescent="0.25">
      <c r="A118">
        <v>104</v>
      </c>
      <c r="B118" t="s">
        <v>97</v>
      </c>
      <c r="D118" s="11">
        <f>SUMIFS('2012Figures'!J:J,'2012Figures'!C:C,A118,'2012Figures'!H:H,B118,'2012Figures'!I:I,"",'2012Figures'!E:E,$B$1)</f>
        <v>0</v>
      </c>
      <c r="E118" s="12">
        <f>SUMIFS('2012Figures'!J:J,'2012Figures'!C:C,A118,'2012Figures'!H:H,B118,'2012Figures'!I:I,"",'2012Figures'!B:B,"BrokerToCy",'2012Figures'!G:G,"E1",'2012Figures'!E:E,$B$1)</f>
        <v>0</v>
      </c>
      <c r="F118" s="12">
        <f>SUMIFS('2012Figures'!J:J,'2012Figures'!C:C,A118,'2012Figures'!H:H,B118,'2012Figures'!I:I,"",'2012Figures'!B:B,"BrokerToCy",'2012Figures'!G:G,"P1",'2012Figures'!E:E,$B$1)</f>
        <v>0</v>
      </c>
      <c r="G118" s="12">
        <f>SUMIFS('2012Figures'!J:J,'2012Figures'!C:C,A118,'2012Figures'!H:H,B118,'2012Figures'!I:I,"",'2012Figures'!B:B,"CyToBroker",'2012Figures'!G:G,"E1",'2012Figures'!E:E,$B$1)</f>
        <v>0</v>
      </c>
      <c r="H118" s="12">
        <f>SUMIFS('2012Figures'!J:J,'2012Figures'!C:C,A118,'2012Figures'!H:H,B118,'2012Figures'!I:I,"",'2012Figures'!B:B,"CyToBroker",'2012Figures'!G:G,"P1",'2012Figures'!E:E,$B$1)</f>
        <v>0</v>
      </c>
      <c r="J118" s="1" t="s">
        <v>131</v>
      </c>
    </row>
    <row r="119" spans="1:10" x14ac:dyDescent="0.25">
      <c r="A119">
        <v>104</v>
      </c>
      <c r="B119" t="s">
        <v>98</v>
      </c>
      <c r="C119" s="1">
        <v>6</v>
      </c>
      <c r="D119" s="11">
        <f>SUMIFS('2012Figures'!J:J,'2012Figures'!C:C,A119,'2012Figures'!H:H,B119,'2012Figures'!I:I,C119,'2012Figures'!E:E,$B$1)</f>
        <v>0</v>
      </c>
      <c r="E119" s="12">
        <f>SUMIFS('2012Figures'!J:J,'2012Figures'!C:C,A119,'2012Figures'!H:H,B119,'2012Figures'!I:I,C119,'2012Figures'!B:B,"BrokerToCy",'2012Figures'!G:G,"E1",'2012Figures'!E:E,$B$1)</f>
        <v>0</v>
      </c>
      <c r="F119" s="12">
        <f>SUMIFS('2012Figures'!J:J,'2012Figures'!C:C,A119,'2012Figures'!H:H,B119,'2012Figures'!I:I,C119,'2012Figures'!B:B,"BrokerToCy",'2012Figures'!G:G,"P1",'2012Figures'!E:E,$B$1)</f>
        <v>0</v>
      </c>
      <c r="G119" s="12">
        <f>SUMIFS('2012Figures'!J:J,'2012Figures'!C:C,A119,'2012Figures'!H:H,B119,'2012Figures'!I:I,C119,'2012Figures'!B:B,"CyToBroker",'2012Figures'!G:G,"E1",'2012Figures'!E:E,$B$1)</f>
        <v>0</v>
      </c>
      <c r="H119" s="12">
        <f>SUMIFS('2012Figures'!J:J,'2012Figures'!C:C,A119,'2012Figures'!H:H,B119,'2012Figures'!I:I,C119,'2012Figures'!B:B,"CyToBroker",'2012Figures'!G:G,"P1",'2012Figures'!E:E,$B$1)</f>
        <v>0</v>
      </c>
      <c r="J119" s="1">
        <v>201501</v>
      </c>
    </row>
    <row r="120" spans="1:10" x14ac:dyDescent="0.25">
      <c r="A120">
        <v>104</v>
      </c>
      <c r="B120" t="s">
        <v>98</v>
      </c>
      <c r="C120" s="1">
        <v>5</v>
      </c>
      <c r="D120" s="11">
        <f>SUMIFS('2012Figures'!J:J,'2012Figures'!C:C,A120,'2012Figures'!H:H,B120,'2012Figures'!I:I,C120,'2012Figures'!E:E,$B$1)</f>
        <v>0</v>
      </c>
      <c r="E120" s="12">
        <f>SUMIFS('2012Figures'!J:J,'2012Figures'!C:C,A120,'2012Figures'!H:H,B120,'2012Figures'!I:I,C120,'2012Figures'!B:B,"BrokerToCy",'2012Figures'!G:G,"E1",'2012Figures'!E:E,$B$1)</f>
        <v>0</v>
      </c>
      <c r="F120" s="12">
        <f>SUMIFS('2012Figures'!J:J,'2012Figures'!C:C,A120,'2012Figures'!H:H,B120,'2012Figures'!I:I,C120,'2012Figures'!B:B,"BrokerToCy",'2012Figures'!G:G,"P1",'2012Figures'!E:E,$B$1)</f>
        <v>0</v>
      </c>
      <c r="G120" s="12">
        <f>SUMIFS('2012Figures'!J:J,'2012Figures'!C:C,A120,'2012Figures'!H:H,B120,'2012Figures'!I:I,C120,'2012Figures'!B:B,"CyToBroker",'2012Figures'!G:G,"E1",'2012Figures'!E:E,$B$1)</f>
        <v>0</v>
      </c>
      <c r="H120" s="12">
        <f>SUMIFS('2012Figures'!J:J,'2012Figures'!C:C,A120,'2012Figures'!H:H,B120,'2012Figures'!I:I,C120,'2012Figures'!B:B,"CyToBroker",'2012Figures'!G:G,"P1",'2012Figures'!E:E,$B$1)</f>
        <v>0</v>
      </c>
      <c r="J120" s="1">
        <v>201401</v>
      </c>
    </row>
    <row r="121" spans="1:10" x14ac:dyDescent="0.25">
      <c r="A121">
        <v>104</v>
      </c>
      <c r="B121" t="s">
        <v>98</v>
      </c>
      <c r="C121" s="1">
        <v>4</v>
      </c>
      <c r="D121" s="11">
        <f>SUMIFS('2012Figures'!J:J,'2012Figures'!C:C,A121,'2012Figures'!H:H,B121,'2012Figures'!I:I,C121,'2012Figures'!E:E,$B$1)</f>
        <v>0</v>
      </c>
      <c r="E121" s="12">
        <f>SUMIFS('2012Figures'!J:J,'2012Figures'!C:C,A121,'2012Figures'!H:H,B121,'2012Figures'!I:I,C121,'2012Figures'!B:B,"BrokerToCy",'2012Figures'!G:G,"E1",'2012Figures'!E:E,$B$1)</f>
        <v>0</v>
      </c>
      <c r="F121" s="12">
        <f>SUMIFS('2012Figures'!J:J,'2012Figures'!C:C,A121,'2012Figures'!H:H,B121,'2012Figures'!I:I,C121,'2012Figures'!B:B,"BrokerToCy",'2012Figures'!G:G,"P1",'2012Figures'!E:E,$B$1)</f>
        <v>0</v>
      </c>
      <c r="G121" s="12">
        <f>SUMIFS('2012Figures'!J:J,'2012Figures'!C:C,A121,'2012Figures'!H:H,B121,'2012Figures'!I:I,C121,'2012Figures'!B:B,"CyToBroker",'2012Figures'!G:G,"E1",'2012Figures'!E:E,$B$1)</f>
        <v>0</v>
      </c>
      <c r="H121" s="12">
        <f>SUMIFS('2012Figures'!J:J,'2012Figures'!C:C,A121,'2012Figures'!H:H,B121,'2012Figures'!I:I,C121,'2012Figures'!B:B,"CyToBroker",'2012Figures'!G:G,"P1",'2012Figures'!E:E,$B$1)</f>
        <v>0</v>
      </c>
      <c r="I121" s="7"/>
      <c r="J121" s="10">
        <v>201301</v>
      </c>
    </row>
    <row r="122" spans="1:10" x14ac:dyDescent="0.25">
      <c r="A122">
        <v>104</v>
      </c>
      <c r="B122" t="s">
        <v>98</v>
      </c>
      <c r="C122" s="1">
        <v>3</v>
      </c>
      <c r="D122" s="11">
        <f>SUMIFS('2012Figures'!J:J,'2012Figures'!C:C,A122,'2012Figures'!H:H,B122,'2012Figures'!I:I,C122,'2012Figures'!E:E,$B$1)</f>
        <v>0</v>
      </c>
      <c r="E122" s="12">
        <f>SUMIFS('2012Figures'!J:J,'2012Figures'!C:C,A122,'2012Figures'!H:H,B122,'2012Figures'!I:I,C122,'2012Figures'!B:B,"BrokerToCy",'2012Figures'!G:G,"E1",'2012Figures'!E:E,$B$1)</f>
        <v>0</v>
      </c>
      <c r="F122" s="12">
        <f>SUMIFS('2012Figures'!J:J,'2012Figures'!C:C,A122,'2012Figures'!H:H,B122,'2012Figures'!I:I,C122,'2012Figures'!B:B,"BrokerToCy",'2012Figures'!G:G,"P1",'2012Figures'!E:E,$B$1)</f>
        <v>0</v>
      </c>
      <c r="G122" s="12">
        <f>SUMIFS('2012Figures'!J:J,'2012Figures'!C:C,A122,'2012Figures'!H:H,B122,'2012Figures'!I:I,C122,'2012Figures'!B:B,"CyToBroker",'2012Figures'!G:G,"E1",'2012Figures'!E:E,$B$1)</f>
        <v>0</v>
      </c>
      <c r="H122" s="12">
        <f>SUMIFS('2012Figures'!J:J,'2012Figures'!C:C,A122,'2012Figures'!H:H,B122,'2012Figures'!I:I,C122,'2012Figures'!B:B,"CyToBroker",'2012Figures'!G:G,"P1",'2012Figures'!E:E,$B$1)</f>
        <v>0</v>
      </c>
      <c r="J122" s="1">
        <v>201201</v>
      </c>
    </row>
    <row r="123" spans="1:10" x14ac:dyDescent="0.25">
      <c r="A123">
        <v>104</v>
      </c>
      <c r="B123" t="s">
        <v>98</v>
      </c>
      <c r="C123" s="1">
        <v>2</v>
      </c>
      <c r="D123" s="11">
        <f>SUMIFS('2012Figures'!J:J,'2012Figures'!C:C,A123,'2012Figures'!H:H,B123,'2012Figures'!I:I,C123,'2012Figures'!E:E,$B$1)</f>
        <v>0</v>
      </c>
      <c r="E123" s="12">
        <f>SUMIFS('2012Figures'!J:J,'2012Figures'!C:C,A123,'2012Figures'!H:H,B123,'2012Figures'!I:I,C123,'2012Figures'!B:B,"BrokerToCy",'2012Figures'!G:G,"E1",'2012Figures'!E:E,$B$1)</f>
        <v>0</v>
      </c>
      <c r="F123" s="12">
        <f>SUMIFS('2012Figures'!J:J,'2012Figures'!C:C,A123,'2012Figures'!H:H,B123,'2012Figures'!I:I,C123,'2012Figures'!B:B,"BrokerToCy",'2012Figures'!G:G,"P1",'2012Figures'!E:E,$B$1)</f>
        <v>0</v>
      </c>
      <c r="G123" s="12">
        <f>SUMIFS('2012Figures'!J:J,'2012Figures'!C:C,A123,'2012Figures'!H:H,B123,'2012Figures'!I:I,C123,'2012Figures'!B:B,"CyToBroker",'2012Figures'!G:G,"E1",'2012Figures'!E:E,$B$1)</f>
        <v>0</v>
      </c>
      <c r="H123" s="12">
        <f>SUMIFS('2012Figures'!J:J,'2012Figures'!C:C,A123,'2012Figures'!H:H,B123,'2012Figures'!I:I,C123,'2012Figures'!B:B,"CyToBroker",'2012Figures'!G:G,"P1",'2012Figures'!E:E,$B$1)</f>
        <v>0</v>
      </c>
      <c r="J123" s="1">
        <v>201101</v>
      </c>
    </row>
    <row r="124" spans="1:10" x14ac:dyDescent="0.25">
      <c r="A124">
        <v>104</v>
      </c>
      <c r="B124" t="s">
        <v>98</v>
      </c>
      <c r="C124" s="1">
        <v>1</v>
      </c>
      <c r="D124" s="11">
        <f>SUMIFS('2012Figures'!J:J,'2012Figures'!C:C,A124,'2012Figures'!H:H,B124,'2012Figures'!I:I,C124,'2012Figures'!E:E,$B$1)</f>
        <v>0</v>
      </c>
      <c r="E124" s="12">
        <f>SUMIFS('2012Figures'!J:J,'2012Figures'!C:C,A124,'2012Figures'!H:H,B124,'2012Figures'!I:I,C124,'2012Figures'!B:B,"BrokerToCy",'2012Figures'!G:G,"E1",'2012Figures'!E:E,$B$1)</f>
        <v>0</v>
      </c>
      <c r="F124" s="12">
        <f>SUMIFS('2012Figures'!J:J,'2012Figures'!C:C,A124,'2012Figures'!H:H,B124,'2012Figures'!I:I,C124,'2012Figures'!B:B,"BrokerToCy",'2012Figures'!G:G,"P1",'2012Figures'!E:E,$B$1)</f>
        <v>0</v>
      </c>
      <c r="G124" s="12">
        <f>SUMIFS('2012Figures'!J:J,'2012Figures'!C:C,A124,'2012Figures'!H:H,B124,'2012Figures'!I:I,C124,'2012Figures'!B:B,"CyToBroker",'2012Figures'!G:G,"E1",'2012Figures'!E:E,$B$1)</f>
        <v>0</v>
      </c>
      <c r="H124" s="12">
        <f>SUMIFS('2012Figures'!J:J,'2012Figures'!C:C,A124,'2012Figures'!H:H,B124,'2012Figures'!I:I,C124,'2012Figures'!B:B,"CyToBroker",'2012Figures'!G:G,"P1",'2012Figures'!E:E,$B$1)</f>
        <v>0</v>
      </c>
      <c r="J124" s="1">
        <v>201001</v>
      </c>
    </row>
    <row r="125" spans="1:10" x14ac:dyDescent="0.25">
      <c r="A125">
        <v>104</v>
      </c>
      <c r="B125" t="s">
        <v>98</v>
      </c>
      <c r="D125" s="11">
        <f>SUMIFS('2012Figures'!J:J,'2012Figures'!C:C,A125,'2012Figures'!H:H,B125,'2012Figures'!I:I,"",'2012Figures'!E:E,$B$1)</f>
        <v>0</v>
      </c>
      <c r="E125" s="12">
        <f>SUMIFS('2012Figures'!J:J,'2012Figures'!C:C,A125,'2012Figures'!H:H,B125,'2012Figures'!I:I,"",'2012Figures'!B:B,"BrokerToCy",'2012Figures'!G:G,"E1",'2012Figures'!E:E,$B$1)</f>
        <v>0</v>
      </c>
      <c r="F125" s="12">
        <f>SUMIFS('2012Figures'!J:J,'2012Figures'!C:C,A125,'2012Figures'!H:H,B125,'2012Figures'!I:I,"",'2012Figures'!B:B,"BrokerToCy",'2012Figures'!G:G,"P1",'2012Figures'!E:E,$B$1)</f>
        <v>0</v>
      </c>
      <c r="G125" s="12">
        <f>SUMIFS('2012Figures'!J:J,'2012Figures'!C:C,A125,'2012Figures'!H:H,B125,'2012Figures'!I:I,"",'2012Figures'!B:B,"CyToBroker",'2012Figures'!G:G,"E1",'2012Figures'!E:E,$B$1)</f>
        <v>0</v>
      </c>
      <c r="H125" s="12">
        <f>SUMIFS('2012Figures'!J:J,'2012Figures'!C:C,A125,'2012Figures'!H:H,B125,'2012Figures'!I:I,"",'2012Figures'!B:B,"CyToBroker",'2012Figures'!G:G,"P1",'2012Figures'!E:E,$B$1)</f>
        <v>0</v>
      </c>
      <c r="J125" s="1" t="s">
        <v>131</v>
      </c>
    </row>
    <row r="126" spans="1:10" x14ac:dyDescent="0.25">
      <c r="A126" s="37"/>
      <c r="B126" s="37" t="s">
        <v>92</v>
      </c>
      <c r="C126" s="38"/>
      <c r="D126" s="39">
        <f>SUM(E126:H126)</f>
        <v>1686449</v>
      </c>
      <c r="E126" s="39">
        <f>SUM(E58:E125)</f>
        <v>11</v>
      </c>
      <c r="F126" s="39">
        <f t="shared" ref="F126:H126" si="7">SUM(F58:F125)</f>
        <v>0</v>
      </c>
      <c r="G126" s="39">
        <f t="shared" si="7"/>
        <v>1686438</v>
      </c>
      <c r="H126" s="39">
        <f t="shared" si="7"/>
        <v>0</v>
      </c>
      <c r="I126" s="37"/>
      <c r="J126" s="38"/>
    </row>
    <row r="127" spans="1:10" x14ac:dyDescent="0.25">
      <c r="A127" s="13">
        <v>105</v>
      </c>
      <c r="B127" s="13" t="s">
        <v>60</v>
      </c>
      <c r="C127" s="14" t="s">
        <v>88</v>
      </c>
      <c r="D127" s="15">
        <f>SUMIFS('2012Figures'!J:J,'2012Figures'!C:C,A127,'2012Figures'!E:E,$B$1)</f>
        <v>190908</v>
      </c>
      <c r="E127" s="15">
        <f>SUMIFS('2012Figures'!J:J,'2012Figures'!C:C,A127,'2012Figures'!B:B,"BrokerToCy",'2012Figures'!G:G,"E1",'2012Figures'!E:E,$B$1)</f>
        <v>0</v>
      </c>
      <c r="F127" s="15">
        <f>SUMIFS('2012Figures'!J:J,'2012Figures'!C:C,A127,'2012Figures'!B:B,"BrokerToCy",'2012Figures'!G:G,"P1",'2012Figures'!E:E,$B$1)</f>
        <v>0</v>
      </c>
      <c r="G127" s="15">
        <f>SUMIFS('2012Figures'!J:J,'2012Figures'!C:C,A127,'2012Figures'!B:B,"CyToBroker",'2012Figures'!G:G,"E1",'2012Figures'!E:E,$B$1)</f>
        <v>190908</v>
      </c>
      <c r="H127" s="15">
        <f>SUMIFS('2012Figures'!J:J,'2012Figures'!C:C,A127,'2012Figures'!B:B,"CyToBroker",'2012Figures'!G:G,"P1",'2012Figures'!E:E,$B$1)</f>
        <v>0</v>
      </c>
      <c r="I127" s="13"/>
      <c r="J127" s="14"/>
    </row>
    <row r="128" spans="1:10" x14ac:dyDescent="0.25">
      <c r="A128">
        <v>105</v>
      </c>
      <c r="B128" t="s">
        <v>60</v>
      </c>
      <c r="C128" s="1">
        <v>4</v>
      </c>
      <c r="D128" s="11">
        <f>SUMIFS('2012Figures'!J:J,'2012Figures'!C:C,A128,'2012Figures'!H:H,B128,'2012Figures'!I:I,C128,'2012Figures'!E:E,$B$1)</f>
        <v>166231</v>
      </c>
      <c r="E128" s="12">
        <f>SUMIFS('2012Figures'!J:J,'2012Figures'!C:C,A128,'2012Figures'!H:H,B128,'2012Figures'!I:I,C128,'2012Figures'!B:B,"BrokerToCy",'2012Figures'!G:G,"E1",'2012Figures'!E:E,$B$1)</f>
        <v>0</v>
      </c>
      <c r="F128" s="12">
        <f>SUMIFS('2012Figures'!J:J,'2012Figures'!C:C,A128,'2012Figures'!H:H,B128,'2012Figures'!I:I,C128,'2012Figures'!B:B,"BrokerToCy",'2012Figures'!G:G,"P1",'2012Figures'!E:E,$B$1)</f>
        <v>0</v>
      </c>
      <c r="G128" s="12">
        <f>SUMIFS('2012Figures'!J:J,'2012Figures'!C:C,A128,'2012Figures'!H:H,B128,'2012Figures'!I:I,C128,'2012Figures'!B:B,"CyToBroker",'2012Figures'!G:G,"E1",'2012Figures'!E:E,$B$1)</f>
        <v>166231</v>
      </c>
      <c r="H128" s="12">
        <f>SUMIFS('2012Figures'!J:J,'2012Figures'!C:C,A128,'2012Figures'!H:H,B128,'2012Figures'!I:I,C128,'2012Figures'!B:B,"CyToBroker",'2012Figures'!G:G,"P1",'2012Figures'!E:E,$B$1)</f>
        <v>0</v>
      </c>
      <c r="J128" s="1" t="s">
        <v>146</v>
      </c>
    </row>
    <row r="129" spans="1:10" x14ac:dyDescent="0.25">
      <c r="A129">
        <v>105</v>
      </c>
      <c r="B129" t="s">
        <v>60</v>
      </c>
      <c r="C129" s="1">
        <v>2</v>
      </c>
      <c r="D129" s="11">
        <f>SUMIFS('2012Figures'!J:J,'2012Figures'!C:C,A129,'2012Figures'!H:H,B129,'2012Figures'!I:I,C129,'2012Figures'!E:E,$B$1)</f>
        <v>0</v>
      </c>
      <c r="E129" s="12">
        <f>SUMIFS('2012Figures'!J:J,'2012Figures'!C:C,A129,'2012Figures'!H:H,B129,'2012Figures'!I:I,C129,'2012Figures'!B:B,"BrokerToCy",'2012Figures'!G:G,"E1",'2012Figures'!E:E,$B$1)</f>
        <v>0</v>
      </c>
      <c r="F129" s="12">
        <f>SUMIFS('2012Figures'!J:J,'2012Figures'!C:C,A129,'2012Figures'!H:H,B129,'2012Figures'!I:I,C129,'2012Figures'!B:B,"BrokerToCy",'2012Figures'!G:G,"P1",'2012Figures'!E:E,$B$1)</f>
        <v>0</v>
      </c>
      <c r="G129" s="12">
        <f>SUMIFS('2012Figures'!J:J,'2012Figures'!C:C,A129,'2012Figures'!H:H,B129,'2012Figures'!I:I,C129,'2012Figures'!B:B,"CyToBroker",'2012Figures'!G:G,"E1",'2012Figures'!E:E,$B$1)</f>
        <v>0</v>
      </c>
      <c r="H129" s="12">
        <f>SUMIFS('2012Figures'!J:J,'2012Figures'!C:C,A129,'2012Figures'!H:H,B129,'2012Figures'!I:I,C129,'2012Figures'!B:B,"CyToBroker",'2012Figures'!G:G,"P1",'2012Figures'!E:E,$B$1)</f>
        <v>0</v>
      </c>
      <c r="J129" s="1">
        <v>201001</v>
      </c>
    </row>
    <row r="130" spans="1:10" x14ac:dyDescent="0.25">
      <c r="A130">
        <v>105</v>
      </c>
      <c r="B130" t="s">
        <v>60</v>
      </c>
      <c r="C130" s="1">
        <v>1</v>
      </c>
      <c r="D130" s="11">
        <f>SUMIFS('2012Figures'!J:J,'2012Figures'!C:C,A130,'2012Figures'!H:H,B130,'2012Figures'!I:I,C130,'2012Figures'!E:E,$B$1)</f>
        <v>0</v>
      </c>
      <c r="E130" s="12">
        <f>SUMIFS('2012Figures'!J:J,'2012Figures'!C:C,A130,'2012Figures'!H:H,B130,'2012Figures'!I:I,C130,'2012Figures'!B:B,"BrokerToCy",'2012Figures'!G:G,"E1",'2012Figures'!E:E,$B$1)</f>
        <v>0</v>
      </c>
      <c r="F130" s="12">
        <f>SUMIFS('2012Figures'!J:J,'2012Figures'!C:C,A130,'2012Figures'!H:H,B130,'2012Figures'!I:I,C130,'2012Figures'!B:B,"BrokerToCy",'2012Figures'!G:G,"P1",'2012Figures'!E:E,$B$1)</f>
        <v>0</v>
      </c>
      <c r="G130" s="12">
        <f>SUMIFS('2012Figures'!J:J,'2012Figures'!C:C,A130,'2012Figures'!H:H,B130,'2012Figures'!I:I,C130,'2012Figures'!B:B,"CyToBroker",'2012Figures'!G:G,"E1",'2012Figures'!E:E,$B$1)</f>
        <v>0</v>
      </c>
      <c r="H130" s="12">
        <f>SUMIFS('2012Figures'!J:J,'2012Figures'!C:C,A130,'2012Figures'!H:H,B130,'2012Figures'!I:I,C130,'2012Figures'!B:B,"CyToBroker",'2012Figures'!G:G,"P1",'2012Figures'!E:E,$B$1)</f>
        <v>0</v>
      </c>
      <c r="J130" s="1">
        <v>200901</v>
      </c>
    </row>
    <row r="131" spans="1:10" x14ac:dyDescent="0.25">
      <c r="A131">
        <v>105</v>
      </c>
      <c r="B131" t="s">
        <v>60</v>
      </c>
      <c r="D131" s="11">
        <f>SUMIFS('2012Figures'!J:J,'2012Figures'!C:C,A131,'2012Figures'!I:I,"",'2012Figures'!E:E,$B$1)</f>
        <v>24677</v>
      </c>
      <c r="E131" s="12">
        <f>SUMIFS('2012Figures'!J:J,'2012Figures'!C:C,A131,'2012Figures'!I:I,"",'2012Figures'!B:B,"BrokerToCy",'2012Figures'!G:G,"E1",'2012Figures'!E:E,$B$1)</f>
        <v>0</v>
      </c>
      <c r="F131" s="12">
        <f>SUMIFS('2012Figures'!J:J,'2012Figures'!C:C,A131,'2012Figures'!I:I,"",'2012Figures'!B:B,"BrokerToCy",'2012Figures'!G:G,"P1",'2012Figures'!E:E,$B$1)</f>
        <v>0</v>
      </c>
      <c r="G131" s="12">
        <f>SUMIFS('2012Figures'!J:J,'2012Figures'!C:C,A131,'2012Figures'!I:I,"",'2012Figures'!B:B,"CyToBroker",'2012Figures'!G:G,"E1",'2012Figures'!E:E,$B$1)</f>
        <v>24677</v>
      </c>
      <c r="H131" s="12">
        <f>SUMIFS('2012Figures'!J:J,'2012Figures'!C:C,A131,'2012Figures'!I:I,"",'2012Figures'!B:B,"CyToBroker",'2012Figures'!G:G,"P1",'2012Figures'!E:E,$B$1)</f>
        <v>0</v>
      </c>
      <c r="J131" s="1" t="s">
        <v>131</v>
      </c>
    </row>
    <row r="132" spans="1:10" x14ac:dyDescent="0.25">
      <c r="A132" s="37"/>
      <c r="B132" s="37" t="s">
        <v>92</v>
      </c>
      <c r="C132" s="38"/>
      <c r="D132" s="39">
        <f>SUM(E132:H132)</f>
        <v>190908</v>
      </c>
      <c r="E132" s="39">
        <f>SUM(E128:E131)</f>
        <v>0</v>
      </c>
      <c r="F132" s="39">
        <f>SUM(F128:F131)</f>
        <v>0</v>
      </c>
      <c r="G132" s="39">
        <f>SUM(G128:G131)</f>
        <v>190908</v>
      </c>
      <c r="H132" s="39">
        <f>SUM(H128:H131)</f>
        <v>0</v>
      </c>
      <c r="I132" s="37"/>
      <c r="J132" s="38"/>
    </row>
    <row r="133" spans="1:10" x14ac:dyDescent="0.25">
      <c r="A133" s="13">
        <v>109</v>
      </c>
      <c r="B133" s="13" t="s">
        <v>99</v>
      </c>
      <c r="C133" s="14" t="s">
        <v>88</v>
      </c>
      <c r="D133" s="15">
        <f>SUMIFS('2012Figures'!J:J,'2012Figures'!C:C,A133,'2012Figures'!E:E,$B$1)</f>
        <v>0</v>
      </c>
      <c r="E133" s="15">
        <f>SUMIFS('2012Figures'!J:J,'2012Figures'!C:C,A133,'2012Figures'!B:B,"BrokerToCy",'2012Figures'!G:G,"E1",'2012Figures'!E:E,$B$1)</f>
        <v>0</v>
      </c>
      <c r="F133" s="15">
        <f>SUMIFS('2012Figures'!J:J,'2012Figures'!C:C,A133,'2012Figures'!B:B,"BrokerToCy",'2012Figures'!G:G,"P1",'2012Figures'!E:E,$B$1)</f>
        <v>0</v>
      </c>
      <c r="G133" s="15">
        <f>SUMIFS('2012Figures'!J:J,'2012Figures'!C:C,A133,'2012Figures'!B:B,"CyToBroker",'2012Figures'!G:G,"E1",'2012Figures'!E:E,$B$1)</f>
        <v>0</v>
      </c>
      <c r="H133" s="15">
        <f>SUMIFS('2012Figures'!J:J,'2012Figures'!C:C,A133,'2012Figures'!B:B,"CyToBroker",'2012Figures'!G:G,"P1",'2012Figures'!E:E,$B$1)</f>
        <v>0</v>
      </c>
      <c r="I133" s="13"/>
      <c r="J133" s="14"/>
    </row>
    <row r="134" spans="1:10" x14ac:dyDescent="0.25">
      <c r="A134">
        <v>109</v>
      </c>
      <c r="B134" t="s">
        <v>99</v>
      </c>
      <c r="C134" s="1">
        <v>4</v>
      </c>
      <c r="D134" s="11">
        <f>SUMIFS('2012Figures'!J:J,'2012Figures'!C:C,A134,'2012Figures'!H:H,B134,'2012Figures'!I:I,C134,'2012Figures'!E:E,$B$1)</f>
        <v>0</v>
      </c>
      <c r="E134" s="12">
        <f>SUMIFS('2012Figures'!J:J,'2012Figures'!C:C,A134,'2012Figures'!H:H,B134,'2012Figures'!I:I,C134,'2012Figures'!B:B,"BrokerToCy",'2012Figures'!G:G,"E1",'2012Figures'!E:E,$B$1)</f>
        <v>0</v>
      </c>
      <c r="F134" s="12">
        <f>SUMIFS('2012Figures'!J:J,'2012Figures'!C:C,A134,'2012Figures'!H:H,B134,'2012Figures'!I:I,C134,'2012Figures'!B:B,"BrokerToCy",'2012Figures'!G:G,"P1",'2012Figures'!E:E,$B$1)</f>
        <v>0</v>
      </c>
      <c r="G134" s="12">
        <f>SUMIFS('2012Figures'!J:J,'2012Figures'!C:C,A134,'2012Figures'!H:H,B134,'2012Figures'!I:I,C134,'2012Figures'!B:B,"CyToBroker",'2012Figures'!G:G,"E1",'2012Figures'!E:E,$B$1)</f>
        <v>0</v>
      </c>
      <c r="H134" s="12">
        <f>SUMIFS('2012Figures'!J:J,'2012Figures'!C:C,A134,'2012Figures'!H:H,B134,'2012Figures'!I:I,C134,'2012Figures'!B:B,"CyToBroker",'2012Figures'!G:G,"P1",'2012Figures'!E:E,$B$1)</f>
        <v>0</v>
      </c>
      <c r="J134" s="1">
        <v>201501</v>
      </c>
    </row>
    <row r="135" spans="1:10" x14ac:dyDescent="0.25">
      <c r="A135">
        <v>109</v>
      </c>
      <c r="B135" t="s">
        <v>99</v>
      </c>
      <c r="C135" s="1">
        <v>3</v>
      </c>
      <c r="D135" s="11">
        <f>SUMIFS('2012Figures'!J:J,'2012Figures'!C:C,A135,'2012Figures'!H:H,B135,'2012Figures'!I:I,C135,'2012Figures'!E:E,$B$1)</f>
        <v>0</v>
      </c>
      <c r="E135" s="12">
        <f>SUMIFS('2012Figures'!J:J,'2012Figures'!C:C,A135,'2012Figures'!H:H,B135,'2012Figures'!I:I,C135,'2012Figures'!B:B,"BrokerToCy",'2012Figures'!G:G,"E1",'2012Figures'!E:E,$B$1)</f>
        <v>0</v>
      </c>
      <c r="F135" s="12">
        <f>SUMIFS('2012Figures'!J:J,'2012Figures'!C:C,A135,'2012Figures'!H:H,B135,'2012Figures'!I:I,C135,'2012Figures'!B:B,"BrokerToCy",'2012Figures'!G:G,"P1",'2012Figures'!E:E,$B$1)</f>
        <v>0</v>
      </c>
      <c r="G135" s="12">
        <f>SUMIFS('2012Figures'!J:J,'2012Figures'!C:C,A135,'2012Figures'!H:H,B135,'2012Figures'!I:I,C135,'2012Figures'!B:B,"CyToBroker",'2012Figures'!G:G,"E1",'2012Figures'!E:E,$B$1)</f>
        <v>0</v>
      </c>
      <c r="H135" s="12">
        <f>SUMIFS('2012Figures'!J:J,'2012Figures'!C:C,A135,'2012Figures'!H:H,B135,'2012Figures'!I:I,C135,'2012Figures'!B:B,"CyToBroker",'2012Figures'!G:G,"P1",'2012Figures'!E:E,$B$1)</f>
        <v>0</v>
      </c>
      <c r="J135" s="1">
        <v>201401</v>
      </c>
    </row>
    <row r="136" spans="1:10" x14ac:dyDescent="0.25">
      <c r="A136">
        <v>109</v>
      </c>
      <c r="B136" t="s">
        <v>99</v>
      </c>
      <c r="C136" s="1">
        <v>2</v>
      </c>
      <c r="D136" s="11">
        <f>SUMIFS('2012Figures'!J:J,'2012Figures'!C:C,A136,'2012Figures'!H:H,B136,'2012Figures'!I:I,C136,'2012Figures'!E:E,$B$1)</f>
        <v>0</v>
      </c>
      <c r="E136" s="12">
        <f>SUMIFS('2012Figures'!J:J,'2012Figures'!C:C,A136,'2012Figures'!H:H,B136,'2012Figures'!I:I,C136,'2012Figures'!B:B,"BrokerToCy",'2012Figures'!G:G,"E1",'2012Figures'!E:E,$B$1)</f>
        <v>0</v>
      </c>
      <c r="F136" s="12">
        <f>SUMIFS('2012Figures'!J:J,'2012Figures'!C:C,A136,'2012Figures'!H:H,B136,'2012Figures'!I:I,C136,'2012Figures'!B:B,"BrokerToCy",'2012Figures'!G:G,"P1",'2012Figures'!E:E,$B$1)</f>
        <v>0</v>
      </c>
      <c r="G136" s="12">
        <f>SUMIFS('2012Figures'!J:J,'2012Figures'!C:C,A136,'2012Figures'!H:H,B136,'2012Figures'!I:I,C136,'2012Figures'!B:B,"CyToBroker",'2012Figures'!G:G,"E1",'2012Figures'!E:E,$B$1)</f>
        <v>0</v>
      </c>
      <c r="H136" s="12">
        <f>SUMIFS('2012Figures'!J:J,'2012Figures'!C:C,A136,'2012Figures'!H:H,B136,'2012Figures'!I:I,C136,'2012Figures'!B:B,"CyToBroker",'2012Figures'!G:G,"P1",'2012Figures'!E:E,$B$1)</f>
        <v>0</v>
      </c>
      <c r="I136" s="7"/>
      <c r="J136" s="10">
        <v>201301</v>
      </c>
    </row>
    <row r="137" spans="1:10" x14ac:dyDescent="0.25">
      <c r="A137">
        <v>109</v>
      </c>
      <c r="B137" t="s">
        <v>99</v>
      </c>
      <c r="C137" s="1">
        <v>1</v>
      </c>
      <c r="D137" s="11">
        <f>SUMIFS('2012Figures'!J:J,'2012Figures'!C:C,A137,'2012Figures'!H:H,B137,'2012Figures'!I:I,C137,'2012Figures'!E:E,$B$1)</f>
        <v>0</v>
      </c>
      <c r="E137" s="12">
        <f>SUMIFS('2012Figures'!J:J,'2012Figures'!C:C,A137,'2012Figures'!H:H,B137,'2012Figures'!I:I,C137,'2012Figures'!B:B,"BrokerToCy",'2012Figures'!G:G,"E1",'2012Figures'!E:E,$B$1)</f>
        <v>0</v>
      </c>
      <c r="F137" s="12">
        <f>SUMIFS('2012Figures'!J:J,'2012Figures'!C:C,A137,'2012Figures'!H:H,B137,'2012Figures'!I:I,C137,'2012Figures'!B:B,"BrokerToCy",'2012Figures'!G:G,"P1",'2012Figures'!E:E,$B$1)</f>
        <v>0</v>
      </c>
      <c r="G137" s="12">
        <f>SUMIFS('2012Figures'!J:J,'2012Figures'!C:C,A137,'2012Figures'!H:H,B137,'2012Figures'!I:I,C137,'2012Figures'!B:B,"CyToBroker",'2012Figures'!G:G,"E1",'2012Figures'!E:E,$B$1)</f>
        <v>0</v>
      </c>
      <c r="H137" s="12">
        <f>SUMIFS('2012Figures'!J:J,'2012Figures'!C:C,A137,'2012Figures'!H:H,B137,'2012Figures'!I:I,C137,'2012Figures'!B:B,"CyToBroker",'2012Figures'!G:G,"P1",'2012Figures'!E:E,$B$1)</f>
        <v>0</v>
      </c>
      <c r="J137" s="1">
        <v>201201</v>
      </c>
    </row>
    <row r="138" spans="1:10" x14ac:dyDescent="0.25">
      <c r="A138">
        <v>109</v>
      </c>
      <c r="B138" t="s">
        <v>99</v>
      </c>
      <c r="D138" s="11">
        <f>SUMIFS('2012Figures'!J:J,'2012Figures'!C:C,A138,'2012Figures'!I:I,"",'2012Figures'!E:E,$B$1)</f>
        <v>0</v>
      </c>
      <c r="E138" s="12">
        <f>SUMIFS('2012Figures'!J:J,'2012Figures'!C:C,A138,'2012Figures'!I:I,"",'2012Figures'!B:B,"BrokerToCy",'2012Figures'!G:G,"E1",'2012Figures'!E:E,$B$1)</f>
        <v>0</v>
      </c>
      <c r="F138" s="12">
        <f>SUMIFS('2012Figures'!J:J,'2012Figures'!C:C,A138,'2012Figures'!I:I,"",'2012Figures'!B:B,"BrokerToCy",'2012Figures'!G:G,"P1",'2012Figures'!E:E,$B$1)</f>
        <v>0</v>
      </c>
      <c r="G138" s="12">
        <f>SUMIFS('2012Figures'!J:J,'2012Figures'!C:C,A138,'2012Figures'!I:I,"",'2012Figures'!B:B,"CyToBroker",'2012Figures'!G:G,"E1",'2012Figures'!E:E,$B$1)</f>
        <v>0</v>
      </c>
      <c r="H138" s="12">
        <f>SUMIFS('2012Figures'!J:J,'2012Figures'!C:C,A138,'2012Figures'!I:I,"",'2012Figures'!B:B,"CyToBroker",'2012Figures'!G:G,"P1",'2012Figures'!E:E,$B$1)</f>
        <v>0</v>
      </c>
      <c r="J138" s="1" t="s">
        <v>131</v>
      </c>
    </row>
    <row r="139" spans="1:10" x14ac:dyDescent="0.25">
      <c r="A139" s="37"/>
      <c r="B139" s="37" t="s">
        <v>92</v>
      </c>
      <c r="C139" s="38"/>
      <c r="D139" s="39">
        <f>SUM(E139:H139)</f>
        <v>0</v>
      </c>
      <c r="E139" s="39">
        <f>SUM(E134:E138)</f>
        <v>0</v>
      </c>
      <c r="F139" s="39">
        <f>SUM(F134:F138)</f>
        <v>0</v>
      </c>
      <c r="G139" s="39">
        <f>SUM(G134:G138)</f>
        <v>0</v>
      </c>
      <c r="H139" s="39">
        <f>SUM(H134:H138)</f>
        <v>0</v>
      </c>
      <c r="I139" s="37"/>
      <c r="J139" s="38"/>
    </row>
    <row r="140" spans="1:10" x14ac:dyDescent="0.25">
      <c r="A140" s="13">
        <v>114</v>
      </c>
      <c r="B140" s="13" t="s">
        <v>62</v>
      </c>
      <c r="C140" s="14" t="s">
        <v>88</v>
      </c>
      <c r="D140" s="15">
        <f>SUMIFS('2012Figures'!J:J,'2012Figures'!C:C,A140,'2012Figures'!E:E,$B$1)</f>
        <v>377325</v>
      </c>
      <c r="E140" s="15">
        <f>SUMIFS('2012Figures'!J:J,'2012Figures'!C:C,A140,'2012Figures'!B:B,"BrokerToCy",'2012Figures'!G:G,"E1",'2012Figures'!E:E,$B$1)</f>
        <v>0</v>
      </c>
      <c r="F140" s="15">
        <f>SUMIFS('2012Figures'!J:J,'2012Figures'!C:C,A140,'2012Figures'!B:B,"BrokerToCy",'2012Figures'!G:G,"P1",'2012Figures'!E:E,$B$1)</f>
        <v>0</v>
      </c>
      <c r="G140" s="15">
        <f>SUMIFS('2012Figures'!J:J,'2012Figures'!C:C,A140,'2012Figures'!B:B,"CyToBroker",'2012Figures'!G:G,"E1",'2012Figures'!E:E,$B$1)</f>
        <v>377325</v>
      </c>
      <c r="H140" s="15">
        <f>SUMIFS('2012Figures'!J:J,'2012Figures'!C:C,A140,'2012Figures'!B:B,"CyToBroker",'2012Figures'!G:G,"P1",'2012Figures'!E:E,$B$1)</f>
        <v>0</v>
      </c>
      <c r="I140" s="13"/>
      <c r="J140" s="14"/>
    </row>
    <row r="141" spans="1:10" x14ac:dyDescent="0.25">
      <c r="A141">
        <v>114</v>
      </c>
      <c r="B141">
        <v>6</v>
      </c>
      <c r="C141" s="1">
        <v>6</v>
      </c>
      <c r="D141" s="11">
        <f>SUMIFS('2012Figures'!J:J,'2012Figures'!C:C,A141,'2012Figures'!H:H,B141,'2012Figures'!I:I,C141,'2012Figures'!E:E,$B$1)</f>
        <v>18728</v>
      </c>
      <c r="E141" s="12">
        <f>SUMIFS('2012Figures'!J:J,'2012Figures'!C:C,A141,'2012Figures'!H:H,B141,'2012Figures'!I:I,C141,'2012Figures'!B:B,"BrokerToCy",'2012Figures'!G:G,"E1",'2012Figures'!E:E,$B$1)</f>
        <v>0</v>
      </c>
      <c r="F141" s="12">
        <f>SUMIFS('2012Figures'!J:J,'2012Figures'!C:C,A141,'2012Figures'!H:H,B141,'2012Figures'!I:I,C141,'2012Figures'!B:B,"BrokerToCy",'2012Figures'!G:G,"P1",'2012Figures'!E:E,$B$1)</f>
        <v>0</v>
      </c>
      <c r="G141" s="12">
        <f>SUMIFS('2012Figures'!J:J,'2012Figures'!C:C,A141,'2012Figures'!H:H,B141,'2012Figures'!I:I,C141,'2012Figures'!B:B,"CyToBroker",'2012Figures'!G:G,"E1",'2012Figures'!E:E,$B$1)</f>
        <v>18728</v>
      </c>
      <c r="H141" s="12">
        <f>SUMIFS('2012Figures'!J:J,'2012Figures'!C:C,A141,'2012Figures'!H:H,B141,'2012Figures'!I:I,C141,'2012Figures'!B:B,"CyToBroker",'2012Figures'!G:G,"P1",'2012Figures'!E:E,$B$1)</f>
        <v>0</v>
      </c>
      <c r="J141" s="1" t="s">
        <v>146</v>
      </c>
    </row>
    <row r="142" spans="1:10" x14ac:dyDescent="0.25">
      <c r="A142">
        <v>114</v>
      </c>
      <c r="B142" t="s">
        <v>62</v>
      </c>
      <c r="C142" s="1">
        <v>10</v>
      </c>
      <c r="D142" s="11">
        <f>SUMIFS('2012Figures'!J:J,'2012Figures'!C:C,A142,'2012Figures'!H:H,B142,'2012Figures'!I:I,C142,'2012Figures'!E:E,$B$1)</f>
        <v>0</v>
      </c>
      <c r="E142" s="12">
        <f>SUMIFS('2012Figures'!J:J,'2012Figures'!C:C,A142,'2012Figures'!H:H,B142,'2012Figures'!I:I,C142,'2012Figures'!B:B,"BrokerToCy",'2012Figures'!G:G,"E1",'2012Figures'!E:E,$B$1)</f>
        <v>0</v>
      </c>
      <c r="F142" s="12">
        <f>SUMIFS('2012Figures'!J:J,'2012Figures'!C:C,A142,'2012Figures'!H:H,B142,'2012Figures'!I:I,C142,'2012Figures'!B:B,"BrokerToCy",'2012Figures'!G:G,"P1",'2012Figures'!E:E,$B$1)</f>
        <v>0</v>
      </c>
      <c r="G142" s="12">
        <f>SUMIFS('2012Figures'!J:J,'2012Figures'!C:C,A142,'2012Figures'!H:H,B142,'2012Figures'!I:I,C142,'2012Figures'!B:B,"CyToBroker",'2012Figures'!G:G,"E1",'2012Figures'!E:E,$B$1)</f>
        <v>0</v>
      </c>
      <c r="H142" s="12">
        <f>SUMIFS('2012Figures'!J:J,'2012Figures'!C:C,A142,'2012Figures'!H:H,B142,'2012Figures'!I:I,C142,'2012Figures'!B:B,"CyToBroker",'2012Figures'!G:G,"P1",'2012Figures'!E:E,$B$1)</f>
        <v>0</v>
      </c>
      <c r="J142" s="1">
        <v>201501</v>
      </c>
    </row>
    <row r="143" spans="1:10" x14ac:dyDescent="0.25">
      <c r="A143">
        <v>114</v>
      </c>
      <c r="B143" t="s">
        <v>62</v>
      </c>
      <c r="C143" s="1">
        <v>9</v>
      </c>
      <c r="D143" s="11">
        <f>SUMIFS('2012Figures'!J:J,'2012Figures'!C:C,A143,'2012Figures'!H:H,B143,'2012Figures'!I:I,C143,'2012Figures'!E:E,$B$1)</f>
        <v>0</v>
      </c>
      <c r="E143" s="12">
        <f>SUMIFS('2012Figures'!J:J,'2012Figures'!C:C,A143,'2012Figures'!H:H,B143,'2012Figures'!I:I,C143,'2012Figures'!B:B,"BrokerToCy",'2012Figures'!G:G,"E1",'2012Figures'!E:E,$B$1)</f>
        <v>0</v>
      </c>
      <c r="F143" s="12">
        <f>SUMIFS('2012Figures'!J:J,'2012Figures'!C:C,A143,'2012Figures'!H:H,B143,'2012Figures'!I:I,C143,'2012Figures'!B:B,"BrokerToCy",'2012Figures'!G:G,"P1",'2012Figures'!E:E,$B$1)</f>
        <v>0</v>
      </c>
      <c r="G143" s="12">
        <f>SUMIFS('2012Figures'!J:J,'2012Figures'!C:C,A143,'2012Figures'!H:H,B143,'2012Figures'!I:I,C143,'2012Figures'!B:B,"CyToBroker",'2012Figures'!G:G,"E1",'2012Figures'!E:E,$B$1)</f>
        <v>0</v>
      </c>
      <c r="H143" s="12">
        <f>SUMIFS('2012Figures'!J:J,'2012Figures'!C:C,A143,'2012Figures'!H:H,B143,'2012Figures'!I:I,C143,'2012Figures'!B:B,"CyToBroker",'2012Figures'!G:G,"P1",'2012Figures'!E:E,$B$1)</f>
        <v>0</v>
      </c>
      <c r="J143" s="1">
        <v>201401</v>
      </c>
    </row>
    <row r="144" spans="1:10" x14ac:dyDescent="0.25">
      <c r="A144">
        <v>114</v>
      </c>
      <c r="B144" t="s">
        <v>62</v>
      </c>
      <c r="C144" s="1">
        <v>8</v>
      </c>
      <c r="D144" s="11">
        <f>SUMIFS('2012Figures'!J:J,'2012Figures'!C:C,A144,'2012Figures'!H:H,B144,'2012Figures'!I:I,C144,'2012Figures'!E:E,$B$1)</f>
        <v>0</v>
      </c>
      <c r="E144" s="12">
        <f>SUMIFS('2012Figures'!J:J,'2012Figures'!C:C,A144,'2012Figures'!H:H,B144,'2012Figures'!I:I,C144,'2012Figures'!B:B,"BrokerToCy",'2012Figures'!G:G,"E1",'2012Figures'!E:E,$B$1)</f>
        <v>0</v>
      </c>
      <c r="F144" s="12">
        <f>SUMIFS('2012Figures'!J:J,'2012Figures'!C:C,A144,'2012Figures'!H:H,B144,'2012Figures'!I:I,C144,'2012Figures'!B:B,"BrokerToCy",'2012Figures'!G:G,"P1",'2012Figures'!E:E,$B$1)</f>
        <v>0</v>
      </c>
      <c r="G144" s="12">
        <f>SUMIFS('2012Figures'!J:J,'2012Figures'!C:C,A144,'2012Figures'!H:H,B144,'2012Figures'!I:I,C144,'2012Figures'!B:B,"CyToBroker",'2012Figures'!G:G,"E1",'2012Figures'!E:E,$B$1)</f>
        <v>0</v>
      </c>
      <c r="H144" s="12">
        <f>SUMIFS('2012Figures'!J:J,'2012Figures'!C:C,A144,'2012Figures'!H:H,B144,'2012Figures'!I:I,C144,'2012Figures'!B:B,"CyToBroker",'2012Figures'!G:G,"P1",'2012Figures'!E:E,$B$1)</f>
        <v>0</v>
      </c>
      <c r="I144" s="7"/>
      <c r="J144" s="10">
        <v>201301</v>
      </c>
    </row>
    <row r="145" spans="1:10" x14ac:dyDescent="0.25">
      <c r="A145">
        <v>114</v>
      </c>
      <c r="B145" t="s">
        <v>62</v>
      </c>
      <c r="C145" s="1">
        <v>7</v>
      </c>
      <c r="D145" s="11">
        <f>SUMIFS('2012Figures'!J:J,'2012Figures'!C:C,A145,'2012Figures'!H:H,B145,'2012Figures'!I:I,C145,'2012Figures'!E:E,$B$1)</f>
        <v>0</v>
      </c>
      <c r="E145" s="12">
        <f>SUMIFS('2012Figures'!J:J,'2012Figures'!C:C,A145,'2012Figures'!H:H,B145,'2012Figures'!I:I,C145,'2012Figures'!B:B,"BrokerToCy",'2012Figures'!G:G,"E1",'2012Figures'!E:E,$B$1)</f>
        <v>0</v>
      </c>
      <c r="F145" s="12">
        <f>SUMIFS('2012Figures'!J:J,'2012Figures'!C:C,A145,'2012Figures'!H:H,B145,'2012Figures'!I:I,C145,'2012Figures'!B:B,"BrokerToCy",'2012Figures'!G:G,"P1",'2012Figures'!E:E,$B$1)</f>
        <v>0</v>
      </c>
      <c r="G145" s="12">
        <f>SUMIFS('2012Figures'!J:J,'2012Figures'!C:C,A145,'2012Figures'!H:H,B145,'2012Figures'!I:I,C145,'2012Figures'!B:B,"CyToBroker",'2012Figures'!G:G,"E1",'2012Figures'!E:E,$B$1)</f>
        <v>0</v>
      </c>
      <c r="H145" s="12">
        <f>SUMIFS('2012Figures'!J:J,'2012Figures'!C:C,A145,'2012Figures'!H:H,B145,'2012Figures'!I:I,C145,'2012Figures'!B:B,"CyToBroker",'2012Figures'!G:G,"P1",'2012Figures'!E:E,$B$1)</f>
        <v>0</v>
      </c>
      <c r="J145" s="1">
        <v>201201</v>
      </c>
    </row>
    <row r="146" spans="1:10" x14ac:dyDescent="0.25">
      <c r="A146">
        <v>114</v>
      </c>
      <c r="B146" t="s">
        <v>62</v>
      </c>
      <c r="C146" s="1">
        <v>6</v>
      </c>
      <c r="D146" s="11">
        <f>SUMIFS('2012Figures'!J:J,'2012Figures'!C:C,A146,'2012Figures'!H:H,B146,'2012Figures'!I:I,C146,'2012Figures'!E:E,$B$1)</f>
        <v>3040</v>
      </c>
      <c r="E146" s="12">
        <f>SUMIFS('2012Figures'!J:J,'2012Figures'!C:C,A146,'2012Figures'!H:H,B146,'2012Figures'!I:I,C146,'2012Figures'!B:B,"BrokerToCy",'2012Figures'!G:G,"E1",'2012Figures'!E:E,$B$1)</f>
        <v>0</v>
      </c>
      <c r="F146" s="12">
        <f>SUMIFS('2012Figures'!J:J,'2012Figures'!C:C,A146,'2012Figures'!H:H,B146,'2012Figures'!I:I,C146,'2012Figures'!B:B,"BrokerToCy",'2012Figures'!G:G,"P1",'2012Figures'!E:E,$B$1)</f>
        <v>0</v>
      </c>
      <c r="G146" s="12">
        <f>SUMIFS('2012Figures'!J:J,'2012Figures'!C:C,A146,'2012Figures'!H:H,B146,'2012Figures'!I:I,C146,'2012Figures'!B:B,"CyToBroker",'2012Figures'!G:G,"E1",'2012Figures'!E:E,$B$1)</f>
        <v>3040</v>
      </c>
      <c r="H146" s="12">
        <f>SUMIFS('2012Figures'!J:J,'2012Figures'!C:C,A146,'2012Figures'!H:H,B146,'2012Figures'!I:I,C146,'2012Figures'!B:B,"CyToBroker",'2012Figures'!G:G,"P1",'2012Figures'!E:E,$B$1)</f>
        <v>0</v>
      </c>
      <c r="J146" s="1">
        <v>201101</v>
      </c>
    </row>
    <row r="147" spans="1:10" x14ac:dyDescent="0.25">
      <c r="A147">
        <v>114</v>
      </c>
      <c r="B147" t="s">
        <v>62</v>
      </c>
      <c r="C147" s="1">
        <v>5</v>
      </c>
      <c r="D147" s="11">
        <f>SUMIFS('2012Figures'!J:J,'2012Figures'!C:C,A147,'2012Figures'!H:H,B147,'2012Figures'!I:I,C147,'2012Figures'!E:E,$B$1)</f>
        <v>0</v>
      </c>
      <c r="E147" s="12">
        <f>SUMIFS('2012Figures'!J:J,'2012Figures'!C:C,A147,'2012Figures'!H:H,B147,'2012Figures'!I:I,C147,'2012Figures'!B:B,"BrokerToCy",'2012Figures'!G:G,"E1",'2012Figures'!E:E,$B$1)</f>
        <v>0</v>
      </c>
      <c r="F147" s="12">
        <f>SUMIFS('2012Figures'!J:J,'2012Figures'!C:C,A147,'2012Figures'!H:H,B147,'2012Figures'!I:I,C147,'2012Figures'!B:B,"BrokerToCy",'2012Figures'!G:G,"P1",'2012Figures'!E:E,$B$1)</f>
        <v>0</v>
      </c>
      <c r="G147" s="12">
        <f>SUMIFS('2012Figures'!J:J,'2012Figures'!C:C,A147,'2012Figures'!H:H,B147,'2012Figures'!I:I,C147,'2012Figures'!B:B,"CyToBroker",'2012Figures'!G:G,"E1",'2012Figures'!E:E,$B$1)</f>
        <v>0</v>
      </c>
      <c r="H147" s="12">
        <f>SUMIFS('2012Figures'!J:J,'2012Figures'!C:C,A147,'2012Figures'!H:H,B147,'2012Figures'!I:I,C147,'2012Figures'!B:B,"CyToBroker",'2012Figures'!G:G,"P1",'2012Figures'!E:E,$B$1)</f>
        <v>0</v>
      </c>
      <c r="J147" s="1">
        <v>201001</v>
      </c>
    </row>
    <row r="148" spans="1:10" x14ac:dyDescent="0.25">
      <c r="A148">
        <v>114</v>
      </c>
      <c r="B148" t="s">
        <v>62</v>
      </c>
      <c r="C148" s="1">
        <v>4</v>
      </c>
      <c r="D148" s="11">
        <f>SUMIFS('2012Figures'!J:J,'2012Figures'!C:C,A148,'2012Figures'!H:H,B148,'2012Figures'!I:I,C148,'2012Figures'!E:E,$B$1)</f>
        <v>91222</v>
      </c>
      <c r="E148" s="12">
        <f>SUMIFS('2012Figures'!J:J,'2012Figures'!C:C,A148,'2012Figures'!H:H,B148,'2012Figures'!I:I,C148,'2012Figures'!B:B,"BrokerToCy",'2012Figures'!G:G,"E1",'2012Figures'!E:E,$B$1)</f>
        <v>0</v>
      </c>
      <c r="F148" s="12">
        <f>SUMIFS('2012Figures'!J:J,'2012Figures'!C:C,A148,'2012Figures'!H:H,B148,'2012Figures'!I:I,C148,'2012Figures'!B:B,"BrokerToCy",'2012Figures'!G:G,"P1",'2012Figures'!E:E,$B$1)</f>
        <v>0</v>
      </c>
      <c r="G148" s="12">
        <f>SUMIFS('2012Figures'!J:J,'2012Figures'!C:C,A148,'2012Figures'!H:H,B148,'2012Figures'!I:I,C148,'2012Figures'!B:B,"CyToBroker",'2012Figures'!G:G,"E1",'2012Figures'!E:E,$B$1)</f>
        <v>91222</v>
      </c>
      <c r="H148" s="12">
        <f>SUMIFS('2012Figures'!J:J,'2012Figures'!C:C,A148,'2012Figures'!H:H,B148,'2012Figures'!I:I,C148,'2012Figures'!B:B,"CyToBroker",'2012Figures'!G:G,"P1",'2012Figures'!E:E,$B$1)</f>
        <v>0</v>
      </c>
      <c r="J148" s="1">
        <v>200901</v>
      </c>
    </row>
    <row r="149" spans="1:10" x14ac:dyDescent="0.25">
      <c r="A149">
        <v>114</v>
      </c>
      <c r="B149" t="s">
        <v>62</v>
      </c>
      <c r="C149" s="1">
        <v>3</v>
      </c>
      <c r="D149" s="11">
        <f>SUMIFS('2012Figures'!J:J,'2012Figures'!C:C,A149,'2012Figures'!H:H,B149,'2012Figures'!I:I,C149,'2012Figures'!E:E,$B$1)</f>
        <v>0</v>
      </c>
      <c r="E149" s="12">
        <f>SUMIFS('2012Figures'!J:J,'2012Figures'!C:C,A149,'2012Figures'!H:H,B149,'2012Figures'!I:I,C149,'2012Figures'!B:B,"BrokerToCy",'2012Figures'!G:G,"E1",'2012Figures'!E:E,$B$1)</f>
        <v>0</v>
      </c>
      <c r="F149" s="12">
        <f>SUMIFS('2012Figures'!J:J,'2012Figures'!C:C,A149,'2012Figures'!H:H,B149,'2012Figures'!I:I,C149,'2012Figures'!B:B,"BrokerToCy",'2012Figures'!G:G,"P1",'2012Figures'!E:E,$B$1)</f>
        <v>0</v>
      </c>
      <c r="G149" s="12">
        <f>SUMIFS('2012Figures'!J:J,'2012Figures'!C:C,A149,'2012Figures'!H:H,B149,'2012Figures'!I:I,C149,'2012Figures'!B:B,"CyToBroker",'2012Figures'!G:G,"E1",'2012Figures'!E:E,$B$1)</f>
        <v>0</v>
      </c>
      <c r="H149" s="12">
        <f>SUMIFS('2012Figures'!J:J,'2012Figures'!C:C,A149,'2012Figures'!H:H,B149,'2012Figures'!I:I,C149,'2012Figures'!B:B,"CyToBroker",'2012Figures'!G:G,"P1",'2012Figures'!E:E,$B$1)</f>
        <v>0</v>
      </c>
      <c r="J149" s="1">
        <v>200801</v>
      </c>
    </row>
    <row r="150" spans="1:10" x14ac:dyDescent="0.25">
      <c r="A150">
        <v>114</v>
      </c>
      <c r="B150" t="s">
        <v>62</v>
      </c>
      <c r="C150" s="1">
        <v>2</v>
      </c>
      <c r="D150" s="11">
        <f>SUMIFS('2012Figures'!J:J,'2012Figures'!C:C,A150,'2012Figures'!H:H,B150,'2012Figures'!I:I,C150,'2012Figures'!E:E,$B$1)</f>
        <v>0</v>
      </c>
      <c r="E150" s="12">
        <f>SUMIFS('2012Figures'!J:J,'2012Figures'!C:C,A150,'2012Figures'!H:H,B150,'2012Figures'!I:I,C150,'2012Figures'!B:B,"BrokerToCy",'2012Figures'!G:G,"E1",'2012Figures'!E:E,$B$1)</f>
        <v>0</v>
      </c>
      <c r="F150" s="12">
        <f>SUMIFS('2012Figures'!J:J,'2012Figures'!C:C,A150,'2012Figures'!H:H,B150,'2012Figures'!I:I,C150,'2012Figures'!B:B,"BrokerToCy",'2012Figures'!G:G,"P1",'2012Figures'!E:E,$B$1)</f>
        <v>0</v>
      </c>
      <c r="G150" s="12">
        <f>SUMIFS('2012Figures'!J:J,'2012Figures'!C:C,A150,'2012Figures'!H:H,B150,'2012Figures'!I:I,C150,'2012Figures'!B:B,"CyToBroker",'2012Figures'!G:G,"E1",'2012Figures'!E:E,$B$1)</f>
        <v>0</v>
      </c>
      <c r="H150" s="12">
        <f>SUMIFS('2012Figures'!J:J,'2012Figures'!C:C,A150,'2012Figures'!H:H,B150,'2012Figures'!I:I,C150,'2012Figures'!B:B,"CyToBroker",'2012Figures'!G:G,"P1",'2012Figures'!E:E,$B$1)</f>
        <v>0</v>
      </c>
      <c r="J150" s="1">
        <v>200701</v>
      </c>
    </row>
    <row r="151" spans="1:10" x14ac:dyDescent="0.25">
      <c r="A151">
        <v>114</v>
      </c>
      <c r="B151" t="s">
        <v>62</v>
      </c>
      <c r="C151" s="1">
        <v>1</v>
      </c>
      <c r="D151" s="11">
        <f>SUMIFS('2012Figures'!J:J,'2012Figures'!C:C,A151,'2012Figures'!H:H,B151,'2012Figures'!I:I,C151,'2012Figures'!E:E,$B$1)</f>
        <v>0</v>
      </c>
      <c r="E151" s="12">
        <f>SUMIFS('2012Figures'!J:J,'2012Figures'!C:C,A151,'2012Figures'!H:H,B151,'2012Figures'!I:I,C151,'2012Figures'!B:B,"BrokerToCy",'2012Figures'!G:G,"E1",'2012Figures'!E:E,$B$1)</f>
        <v>0</v>
      </c>
      <c r="F151" s="12">
        <f>SUMIFS('2012Figures'!J:J,'2012Figures'!C:C,A151,'2012Figures'!H:H,B151,'2012Figures'!I:I,C151,'2012Figures'!B:B,"BrokerToCy",'2012Figures'!G:G,"P1",'2012Figures'!E:E,$B$1)</f>
        <v>0</v>
      </c>
      <c r="G151" s="12">
        <f>SUMIFS('2012Figures'!J:J,'2012Figures'!C:C,A151,'2012Figures'!H:H,B151,'2012Figures'!I:I,C151,'2012Figures'!B:B,"CyToBroker",'2012Figures'!G:G,"E1",'2012Figures'!E:E,$B$1)</f>
        <v>0</v>
      </c>
      <c r="H151" s="12">
        <f>SUMIFS('2012Figures'!J:J,'2012Figures'!C:C,A151,'2012Figures'!H:H,B151,'2012Figures'!I:I,C151,'2012Figures'!B:B,"CyToBroker",'2012Figures'!G:G,"P1",'2012Figures'!E:E,$B$1)</f>
        <v>0</v>
      </c>
      <c r="J151" s="1">
        <v>200601</v>
      </c>
    </row>
    <row r="152" spans="1:10" x14ac:dyDescent="0.25">
      <c r="A152">
        <v>114</v>
      </c>
      <c r="B152" t="s">
        <v>62</v>
      </c>
      <c r="D152" s="11">
        <f>SUMIFS('2012Figures'!J:J,'2012Figures'!C:C,A152,'2012Figures'!I:I,"",'2012Figures'!E:E,$B$1)</f>
        <v>264335</v>
      </c>
      <c r="E152" s="12">
        <f>SUMIFS('2012Figures'!J:J,'2012Figures'!C:C,A152,'2012Figures'!I:I,"",'2012Figures'!B:B,"BrokerToCy",'2012Figures'!G:G,"E1",'2012Figures'!E:E,$B$1)</f>
        <v>0</v>
      </c>
      <c r="F152" s="12">
        <f>SUMIFS('2012Figures'!J:J,'2012Figures'!C:C,A152,'2012Figures'!I:I,"",'2012Figures'!B:B,"BrokerToCy",'2012Figures'!G:G,"P1",'2012Figures'!E:E,$B$1)</f>
        <v>0</v>
      </c>
      <c r="G152" s="12">
        <f>SUMIFS('2012Figures'!J:J,'2012Figures'!C:C,A152,'2012Figures'!I:I,"",'2012Figures'!B:B,"CyToBroker",'2012Figures'!G:G,"E1",'2012Figures'!E:E,$B$1)</f>
        <v>264335</v>
      </c>
      <c r="H152" s="12">
        <f>SUMIFS('2012Figures'!J:J,'2012Figures'!C:C,A152,'2012Figures'!I:I,"",'2012Figures'!B:B,"CyToBroker",'2012Figures'!G:G,"P1",'2012Figures'!E:E,$B$1)</f>
        <v>0</v>
      </c>
      <c r="J152" s="1" t="s">
        <v>131</v>
      </c>
    </row>
    <row r="153" spans="1:10" x14ac:dyDescent="0.25">
      <c r="A153" s="37"/>
      <c r="B153" s="37" t="s">
        <v>92</v>
      </c>
      <c r="C153" s="38"/>
      <c r="D153" s="39">
        <f>SUM(E153:H153)</f>
        <v>377325</v>
      </c>
      <c r="E153" s="39">
        <f t="shared" ref="E153:H153" si="8">SUM(E141:E152)</f>
        <v>0</v>
      </c>
      <c r="F153" s="39">
        <f t="shared" si="8"/>
        <v>0</v>
      </c>
      <c r="G153" s="39">
        <f t="shared" si="8"/>
        <v>377325</v>
      </c>
      <c r="H153" s="39">
        <f t="shared" si="8"/>
        <v>0</v>
      </c>
      <c r="I153" s="37"/>
      <c r="J153" s="38"/>
    </row>
    <row r="154" spans="1:10" x14ac:dyDescent="0.25">
      <c r="A154" s="13">
        <v>115</v>
      </c>
      <c r="B154" s="13" t="s">
        <v>23</v>
      </c>
      <c r="C154" s="14" t="s">
        <v>88</v>
      </c>
      <c r="D154" s="15">
        <f>SUMIFS('2012Figures'!J:J,'2012Figures'!C:C,A154,'2012Figures'!E:E,$B$1)</f>
        <v>0</v>
      </c>
      <c r="E154" s="15">
        <f>SUMIFS('2012Figures'!J:J,'2012Figures'!C:C,A154,'2012Figures'!B:B,"BrokerToCy",'2012Figures'!G:G,"E1",'2012Figures'!E:E,$B$1)</f>
        <v>0</v>
      </c>
      <c r="F154" s="15">
        <f>SUMIFS('2012Figures'!J:J,'2012Figures'!C:C,A154,'2012Figures'!B:B,"BrokerToCy",'2012Figures'!G:G,"P1",'2012Figures'!E:E,$B$1)</f>
        <v>0</v>
      </c>
      <c r="G154" s="15">
        <f>SUMIFS('2012Figures'!J:J,'2012Figures'!C:C,A154,'2012Figures'!B:B,"CyToBroker",'2012Figures'!G:G,"E1",'2012Figures'!E:E,$B$1)</f>
        <v>0</v>
      </c>
      <c r="H154" s="15">
        <f>SUMIFS('2012Figures'!J:J,'2012Figures'!C:C,A154,'2012Figures'!B:B,"CyToBroker",'2012Figures'!G:G,"P1",'2012Figures'!E:E,$B$1)</f>
        <v>0</v>
      </c>
      <c r="I154" s="13"/>
      <c r="J154" s="14"/>
    </row>
    <row r="155" spans="1:10" x14ac:dyDescent="0.25">
      <c r="A155">
        <v>115</v>
      </c>
      <c r="B155" t="s">
        <v>23</v>
      </c>
      <c r="C155" s="1">
        <v>2</v>
      </c>
      <c r="D155" s="11">
        <f>SUMIFS('2012Figures'!J:J,'2012Figures'!C:C,A155,'2012Figures'!H:H,B155,'2012Figures'!I:I,C155,'2012Figures'!E:E,$B$1)</f>
        <v>0</v>
      </c>
      <c r="E155" s="12">
        <f>SUMIFS('2012Figures'!J:J,'2012Figures'!C:C,A155,'2012Figures'!H:H,B155,'2012Figures'!I:I,C155,'2012Figures'!B:B,"BrokerToCy",'2012Figures'!G:G,"E1",'2012Figures'!E:E,$B$1)</f>
        <v>0</v>
      </c>
      <c r="F155" s="12">
        <f>SUMIFS('2012Figures'!J:J,'2012Figures'!C:C,A155,'2012Figures'!H:H,B155,'2012Figures'!I:I,C155,'2012Figures'!B:B,"BrokerToCy",'2012Figures'!G:G,"P1",'2012Figures'!E:E,$B$1)</f>
        <v>0</v>
      </c>
      <c r="G155" s="12">
        <f>SUMIFS('2012Figures'!J:J,'2012Figures'!C:C,A155,'2012Figures'!H:H,B155,'2012Figures'!I:I,C155,'2012Figures'!B:B,"CyToBroker",'2012Figures'!G:G,"E1",'2012Figures'!E:E,$B$1)</f>
        <v>0</v>
      </c>
      <c r="H155" s="12">
        <f>SUMIFS('2012Figures'!J:J,'2012Figures'!C:C,A155,'2012Figures'!H:H,B155,'2012Figures'!I:I,C155,'2012Figures'!B:B,"CyToBroker",'2012Figures'!G:G,"P1",'2012Figures'!E:E,$B$1)</f>
        <v>0</v>
      </c>
      <c r="J155" s="1" t="s">
        <v>146</v>
      </c>
    </row>
    <row r="156" spans="1:10" x14ac:dyDescent="0.25">
      <c r="A156">
        <v>115</v>
      </c>
      <c r="B156" t="s">
        <v>23</v>
      </c>
      <c r="C156" s="1">
        <v>1</v>
      </c>
      <c r="D156" s="11">
        <f>SUMIFS('2012Figures'!J:J,'2012Figures'!C:C,A156,'2012Figures'!H:H,B156,'2012Figures'!I:I,C156,'2012Figures'!E:E,$B$1)</f>
        <v>0</v>
      </c>
      <c r="E156" s="12">
        <f>SUMIFS('2012Figures'!J:J,'2012Figures'!C:C,A156,'2012Figures'!H:H,B156,'2012Figures'!I:I,C156,'2012Figures'!B:B,"BrokerToCy",'2012Figures'!G:G,"E1",'2012Figures'!E:E,$B$1)</f>
        <v>0</v>
      </c>
      <c r="F156" s="12">
        <f>SUMIFS('2012Figures'!J:J,'2012Figures'!C:C,A156,'2012Figures'!H:H,B156,'2012Figures'!I:I,C156,'2012Figures'!B:B,"BrokerToCy",'2012Figures'!G:G,"P1",'2012Figures'!E:E,$B$1)</f>
        <v>0</v>
      </c>
      <c r="G156" s="12">
        <f>SUMIFS('2012Figures'!J:J,'2012Figures'!C:C,A156,'2012Figures'!H:H,B156,'2012Figures'!I:I,C156,'2012Figures'!B:B,"CyToBroker",'2012Figures'!G:G,"E1",'2012Figures'!E:E,$B$1)</f>
        <v>0</v>
      </c>
      <c r="H156" s="12">
        <f>SUMIFS('2012Figures'!J:J,'2012Figures'!C:C,A156,'2012Figures'!H:H,B156,'2012Figures'!I:I,C156,'2012Figures'!B:B,"CyToBroker",'2012Figures'!G:G,"P1",'2012Figures'!E:E,$B$1)</f>
        <v>0</v>
      </c>
      <c r="I156" s="7"/>
      <c r="J156" s="10">
        <v>200901</v>
      </c>
    </row>
    <row r="157" spans="1:10" x14ac:dyDescent="0.25">
      <c r="A157">
        <v>115</v>
      </c>
      <c r="B157" t="s">
        <v>23</v>
      </c>
      <c r="D157" s="11">
        <f>SUMIFS('2012Figures'!J:J,'2012Figures'!C:C,A157,'2012Figures'!I:I,"",'2012Figures'!E:E,$B$1)</f>
        <v>0</v>
      </c>
      <c r="E157" s="12">
        <f>SUMIFS('2012Figures'!J:J,'2012Figures'!C:C,A157,'2012Figures'!I:I,"",'2012Figures'!B:B,"BrokerToCy",'2012Figures'!G:G,"E1",'2012Figures'!E:E,$B$1)</f>
        <v>0</v>
      </c>
      <c r="F157" s="12">
        <f>SUMIFS('2012Figures'!J:J,'2012Figures'!C:C,A157,'2012Figures'!I:I,"",'2012Figures'!B:B,"BrokerToCy",'2012Figures'!G:G,"P1",'2012Figures'!E:E,$B$1)</f>
        <v>0</v>
      </c>
      <c r="G157" s="12">
        <f>SUMIFS('2012Figures'!J:J,'2012Figures'!C:C,A157,'2012Figures'!I:I,"",'2012Figures'!B:B,"CyToBroker",'2012Figures'!G:G,"E1",'2012Figures'!E:E,$B$1)</f>
        <v>0</v>
      </c>
      <c r="H157" s="12">
        <f>SUMIFS('2012Figures'!J:J,'2012Figures'!C:C,A157,'2012Figures'!I:I,"",'2012Figures'!B:B,"CyToBroker",'2012Figures'!G:G,"P1",'2012Figures'!E:E,$B$1)</f>
        <v>0</v>
      </c>
      <c r="J157" s="1" t="s">
        <v>131</v>
      </c>
    </row>
    <row r="158" spans="1:10" x14ac:dyDescent="0.25">
      <c r="A158" s="37"/>
      <c r="B158" s="37" t="s">
        <v>92</v>
      </c>
      <c r="C158" s="38"/>
      <c r="D158" s="39">
        <f>SUM(E158:H158)</f>
        <v>0</v>
      </c>
      <c r="E158" s="39">
        <f>SUM(E155:E157)</f>
        <v>0</v>
      </c>
      <c r="F158" s="39">
        <f>SUM(F155:F157)</f>
        <v>0</v>
      </c>
      <c r="G158" s="39">
        <f>SUM(G155:G157)</f>
        <v>0</v>
      </c>
      <c r="H158" s="39">
        <f>SUM(H155:H157)</f>
        <v>0</v>
      </c>
      <c r="I158" s="37"/>
      <c r="J158" s="38"/>
    </row>
    <row r="159" spans="1:10" x14ac:dyDescent="0.25">
      <c r="A159" s="13">
        <v>116</v>
      </c>
      <c r="B159" s="13" t="s">
        <v>64</v>
      </c>
      <c r="C159" s="14" t="s">
        <v>88</v>
      </c>
      <c r="D159" s="15">
        <f>SUMIFS('2012Figures'!J:J,'2012Figures'!C:C,A159,'2012Figures'!E:E,$B$1)</f>
        <v>0</v>
      </c>
      <c r="E159" s="15">
        <f>SUMIFS('2012Figures'!J:J,'2012Figures'!C:C,A159,'2012Figures'!B:B,"BrokerToCy",'2012Figures'!G:G,"E1",'2012Figures'!E:E,$B$1)</f>
        <v>0</v>
      </c>
      <c r="F159" s="15">
        <f>SUMIFS('2012Figures'!J:J,'2012Figures'!C:C,A159,'2012Figures'!B:B,"BrokerToCy",'2012Figures'!G:G,"P1",'2012Figures'!E:E,$B$1)</f>
        <v>0</v>
      </c>
      <c r="G159" s="15">
        <f>SUMIFS('2012Figures'!J:J,'2012Figures'!C:C,A159,'2012Figures'!B:B,"CyToBroker",'2012Figures'!G:G,"E1",'2012Figures'!E:E,$B$1)</f>
        <v>0</v>
      </c>
      <c r="H159" s="15">
        <f>SUMIFS('2012Figures'!J:J,'2012Figures'!C:C,A159,'2012Figures'!B:B,"CyToBroker",'2012Figures'!G:G,"P1",'2012Figures'!E:E,$B$1)</f>
        <v>0</v>
      </c>
      <c r="I159" s="13"/>
      <c r="J159" s="14"/>
    </row>
    <row r="160" spans="1:10" x14ac:dyDescent="0.25">
      <c r="A160">
        <v>116</v>
      </c>
      <c r="B160" t="s">
        <v>64</v>
      </c>
      <c r="C160" s="1">
        <v>3</v>
      </c>
      <c r="D160" s="11">
        <f>SUMIFS('2012Figures'!J:J,'2012Figures'!C:C,A160,'2012Figures'!H:H,B160,'2012Figures'!I:I,C160,'2012Figures'!E:E,$B$1)</f>
        <v>0</v>
      </c>
      <c r="E160" s="12">
        <f>SUMIFS('2012Figures'!J:J,'2012Figures'!C:C,A160,'2012Figures'!H:H,B160,'2012Figures'!I:I,C160,'2012Figures'!B:B,"BrokerToCy",'2012Figures'!G:G,"E1",'2012Figures'!E:E,$B$1)</f>
        <v>0</v>
      </c>
      <c r="F160" s="12">
        <f>SUMIFS('2012Figures'!J:J,'2012Figures'!C:C,A160,'2012Figures'!H:H,B160,'2012Figures'!I:I,C160,'2012Figures'!B:B,"BrokerToCy",'2012Figures'!G:G,"P1",'2012Figures'!E:E,$B$1)</f>
        <v>0</v>
      </c>
      <c r="G160" s="12">
        <f>SUMIFS('2012Figures'!J:J,'2012Figures'!C:C,A160,'2012Figures'!H:H,B160,'2012Figures'!I:I,C160,'2012Figures'!B:B,"CyToBroker",'2012Figures'!G:G,"E1",'2012Figures'!E:E,$B$1)</f>
        <v>0</v>
      </c>
      <c r="H160" s="12">
        <f>SUMIFS('2012Figures'!J:J,'2012Figures'!C:C,A160,'2012Figures'!H:H,B160,'2012Figures'!I:I,C160,'2012Figures'!B:B,"CyToBroker",'2012Figures'!G:G,"P1",'2012Figures'!E:E,$B$1)</f>
        <v>0</v>
      </c>
      <c r="J160" s="1" t="s">
        <v>146</v>
      </c>
    </row>
    <row r="161" spans="1:10" x14ac:dyDescent="0.25">
      <c r="A161">
        <v>116</v>
      </c>
      <c r="B161" t="s">
        <v>64</v>
      </c>
      <c r="C161" s="1">
        <v>2</v>
      </c>
      <c r="D161" s="11">
        <f>SUMIFS('2012Figures'!J:J,'2012Figures'!C:C,A161,'2012Figures'!H:H,B161,'2012Figures'!I:I,C161,'2012Figures'!E:E,$B$1)</f>
        <v>0</v>
      </c>
      <c r="E161" s="12">
        <f>SUMIFS('2012Figures'!J:J,'2012Figures'!C:C,A161,'2012Figures'!H:H,B161,'2012Figures'!I:I,C161,'2012Figures'!B:B,"BrokerToCy",'2012Figures'!G:G,"E1",'2012Figures'!E:E,$B$1)</f>
        <v>0</v>
      </c>
      <c r="F161" s="12">
        <f>SUMIFS('2012Figures'!J:J,'2012Figures'!C:C,A161,'2012Figures'!H:H,B161,'2012Figures'!I:I,C161,'2012Figures'!B:B,"BrokerToCy",'2012Figures'!G:G,"P1",'2012Figures'!E:E,$B$1)</f>
        <v>0</v>
      </c>
      <c r="G161" s="12">
        <f>SUMIFS('2012Figures'!J:J,'2012Figures'!C:C,A161,'2012Figures'!H:H,B161,'2012Figures'!I:I,C161,'2012Figures'!B:B,"CyToBroker",'2012Figures'!G:G,"E1",'2012Figures'!E:E,$B$1)</f>
        <v>0</v>
      </c>
      <c r="H161" s="12">
        <f>SUMIFS('2012Figures'!J:J,'2012Figures'!C:C,A161,'2012Figures'!H:H,B161,'2012Figures'!I:I,C161,'2012Figures'!B:B,"CyToBroker",'2012Figures'!G:G,"P1",'2012Figures'!E:E,$B$1)</f>
        <v>0</v>
      </c>
      <c r="I161" s="7"/>
      <c r="J161" s="10">
        <v>201101</v>
      </c>
    </row>
    <row r="162" spans="1:10" x14ac:dyDescent="0.25">
      <c r="A162">
        <v>116</v>
      </c>
      <c r="B162" t="s">
        <v>64</v>
      </c>
      <c r="C162" s="1">
        <v>1</v>
      </c>
      <c r="D162" s="11">
        <f>SUMIFS('2012Figures'!J:J,'2012Figures'!C:C,A162,'2012Figures'!H:H,B162,'2012Figures'!I:I,C162,'2012Figures'!E:E,$B$1)</f>
        <v>0</v>
      </c>
      <c r="E162" s="12">
        <f>SUMIFS('2012Figures'!J:J,'2012Figures'!C:C,A162,'2012Figures'!H:H,B162,'2012Figures'!I:I,C162,'2012Figures'!B:B,"BrokerToCy",'2012Figures'!G:G,"E1",'2012Figures'!E:E,$B$1)</f>
        <v>0</v>
      </c>
      <c r="F162" s="12">
        <f>SUMIFS('2012Figures'!J:J,'2012Figures'!C:C,A162,'2012Figures'!H:H,B162,'2012Figures'!I:I,C162,'2012Figures'!B:B,"BrokerToCy",'2012Figures'!G:G,"P1",'2012Figures'!E:E,$B$1)</f>
        <v>0</v>
      </c>
      <c r="G162" s="12">
        <f>SUMIFS('2012Figures'!J:J,'2012Figures'!C:C,A162,'2012Figures'!H:H,B162,'2012Figures'!I:I,C162,'2012Figures'!B:B,"CyToBroker",'2012Figures'!G:G,"E1",'2012Figures'!E:E,$B$1)</f>
        <v>0</v>
      </c>
      <c r="H162" s="12">
        <f>SUMIFS('2012Figures'!J:J,'2012Figures'!C:C,A162,'2012Figures'!H:H,B162,'2012Figures'!I:I,C162,'2012Figures'!B:B,"CyToBroker",'2012Figures'!G:G,"P1",'2012Figures'!E:E,$B$1)</f>
        <v>0</v>
      </c>
      <c r="J162" s="1">
        <v>200901</v>
      </c>
    </row>
    <row r="163" spans="1:10" x14ac:dyDescent="0.25">
      <c r="A163">
        <v>116</v>
      </c>
      <c r="B163" t="s">
        <v>64</v>
      </c>
      <c r="D163" s="11">
        <f>SUMIFS('2012Figures'!J:J,'2012Figures'!C:C,A163,'2012Figures'!I:I,"",'2012Figures'!E:E,$B$1)</f>
        <v>0</v>
      </c>
      <c r="E163" s="12">
        <f>SUMIFS('2012Figures'!J:J,'2012Figures'!C:C,A163,'2012Figures'!I:I,"",'2012Figures'!B:B,"BrokerToCy",'2012Figures'!G:G,"E1",'2012Figures'!E:E,$B$1)</f>
        <v>0</v>
      </c>
      <c r="F163" s="12">
        <f>SUMIFS('2012Figures'!J:J,'2012Figures'!C:C,A163,'2012Figures'!I:I,"",'2012Figures'!B:B,"BrokerToCy",'2012Figures'!G:G,"P1",'2012Figures'!E:E,$B$1)</f>
        <v>0</v>
      </c>
      <c r="G163" s="12">
        <f>SUMIFS('2012Figures'!J:J,'2012Figures'!C:C,A163,'2012Figures'!I:I,"",'2012Figures'!B:B,"CyToBroker",'2012Figures'!G:G,"E1",'2012Figures'!E:E,$B$1)</f>
        <v>0</v>
      </c>
      <c r="H163" s="12">
        <f>SUMIFS('2012Figures'!J:J,'2012Figures'!C:C,A163,'2012Figures'!I:I,"",'2012Figures'!B:B,"CyToBroker",'2012Figures'!G:G,"P1",'2012Figures'!E:E,$B$1)</f>
        <v>0</v>
      </c>
      <c r="J163" s="1" t="s">
        <v>131</v>
      </c>
    </row>
    <row r="164" spans="1:10" x14ac:dyDescent="0.25">
      <c r="A164" s="37"/>
      <c r="B164" s="37" t="s">
        <v>92</v>
      </c>
      <c r="C164" s="38"/>
      <c r="D164" s="39">
        <f>SUM(E164:H164)</f>
        <v>0</v>
      </c>
      <c r="E164" s="39">
        <f>SUM(E160:E163)</f>
        <v>0</v>
      </c>
      <c r="F164" s="39">
        <f>SUM(F160:F163)</f>
        <v>0</v>
      </c>
      <c r="G164" s="39">
        <f>SUM(G160:G163)</f>
        <v>0</v>
      </c>
      <c r="H164" s="39">
        <f>SUM(H160:H163)</f>
        <v>0</v>
      </c>
      <c r="I164" s="37"/>
      <c r="J164" s="38"/>
    </row>
    <row r="165" spans="1:10" x14ac:dyDescent="0.25">
      <c r="A165" s="13">
        <v>118</v>
      </c>
      <c r="B165" s="13" t="s">
        <v>109</v>
      </c>
      <c r="C165" s="14" t="s">
        <v>88</v>
      </c>
      <c r="D165" s="15">
        <f>SUMIFS('2012Figures'!J:J,'2012Figures'!C:C,A165,'2012Figures'!E:E,$B$1)</f>
        <v>194</v>
      </c>
      <c r="E165" s="15">
        <f>SUMIFS('2012Figures'!J:J,'2012Figures'!C:C,A165,'2012Figures'!B:B,"BrokerToCy",'2012Figures'!G:G,"E1",'2012Figures'!E:E,$B$1)</f>
        <v>0</v>
      </c>
      <c r="F165" s="15">
        <f>SUMIFS('2012Figures'!J:J,'2012Figures'!C:C,A165,'2012Figures'!B:B,"BrokerToCy",'2012Figures'!G:G,"P1",'2012Figures'!E:E,$B$1)</f>
        <v>0</v>
      </c>
      <c r="G165" s="15">
        <f>SUMIFS('2012Figures'!J:J,'2012Figures'!C:C,A165,'2012Figures'!B:B,"CyToBroker",'2012Figures'!G:G,"E1",'2012Figures'!E:E,$B$1)</f>
        <v>194</v>
      </c>
      <c r="H165" s="15">
        <f>SUMIFS('2012Figures'!J:J,'2012Figures'!C:C,A165,'2012Figures'!B:B,"CyToBroker",'2012Figures'!G:G,"P1",'2012Figures'!E:E,$B$1)</f>
        <v>0</v>
      </c>
      <c r="I165" s="13"/>
      <c r="J165" s="14"/>
    </row>
    <row r="166" spans="1:10" x14ac:dyDescent="0.25">
      <c r="A166">
        <v>118</v>
      </c>
      <c r="B166" t="s">
        <v>109</v>
      </c>
      <c r="C166" s="1">
        <v>10</v>
      </c>
      <c r="D166" s="11">
        <f>SUMIFS('2012Figures'!J:J,'2012Figures'!C:C,A166,'2012Figures'!H:H,B166,'2012Figures'!I:I,C166,'2012Figures'!E:E,$B$1)</f>
        <v>0</v>
      </c>
      <c r="E166" s="12">
        <f>SUMIFS('2012Figures'!J:J,'2012Figures'!C:C,A166,'2012Figures'!H:H,B166,'2012Figures'!I:I,C166,'2012Figures'!B:B,"BrokerToCy",'2012Figures'!G:G,"E1",'2012Figures'!E:E,$B$1)</f>
        <v>0</v>
      </c>
      <c r="F166" s="12">
        <f>SUMIFS('2012Figures'!J:J,'2012Figures'!C:C,A166,'2012Figures'!H:H,B166,'2012Figures'!I:I,C166,'2012Figures'!B:B,"BrokerToCy",'2012Figures'!G:G,"P1",'2012Figures'!E:E,$B$1)</f>
        <v>0</v>
      </c>
      <c r="G166" s="12">
        <f>SUMIFS('2012Figures'!J:J,'2012Figures'!C:C,A166,'2012Figures'!H:H,B166,'2012Figures'!I:I,C166,'2012Figures'!B:B,"CyToBroker",'2012Figures'!G:G,"E1",'2012Figures'!E:E,$B$1)</f>
        <v>0</v>
      </c>
      <c r="H166" s="12">
        <f>SUMIFS('2012Figures'!J:J,'2012Figures'!C:C,A166,'2012Figures'!H:H,B166,'2012Figures'!I:I,C166,'2012Figures'!B:B,"CyToBroker",'2012Figures'!G:G,"P1",'2012Figures'!E:E,$B$1)</f>
        <v>0</v>
      </c>
      <c r="J166" s="1">
        <v>201501</v>
      </c>
    </row>
    <row r="167" spans="1:10" x14ac:dyDescent="0.25">
      <c r="A167">
        <v>118</v>
      </c>
      <c r="B167" t="s">
        <v>109</v>
      </c>
      <c r="C167" s="1">
        <v>9</v>
      </c>
      <c r="D167" s="11">
        <f>SUMIFS('2012Figures'!J:J,'2012Figures'!C:C,A167,'2012Figures'!H:H,B167,'2012Figures'!I:I,C167,'2012Figures'!E:E,$B$1)</f>
        <v>0</v>
      </c>
      <c r="E167" s="12">
        <f>SUMIFS('2012Figures'!J:J,'2012Figures'!C:C,A167,'2012Figures'!H:H,B167,'2012Figures'!I:I,C167,'2012Figures'!B:B,"BrokerToCy",'2012Figures'!G:G,"E1",'2012Figures'!E:E,$B$1)</f>
        <v>0</v>
      </c>
      <c r="F167" s="12">
        <f>SUMIFS('2012Figures'!J:J,'2012Figures'!C:C,A167,'2012Figures'!H:H,B167,'2012Figures'!I:I,C167,'2012Figures'!B:B,"BrokerToCy",'2012Figures'!G:G,"P1",'2012Figures'!E:E,$B$1)</f>
        <v>0</v>
      </c>
      <c r="G167" s="12">
        <f>SUMIFS('2012Figures'!J:J,'2012Figures'!C:C,A167,'2012Figures'!H:H,B167,'2012Figures'!I:I,C167,'2012Figures'!B:B,"CyToBroker",'2012Figures'!G:G,"E1",'2012Figures'!E:E,$B$1)</f>
        <v>0</v>
      </c>
      <c r="H167" s="12">
        <f>SUMIFS('2012Figures'!J:J,'2012Figures'!C:C,A167,'2012Figures'!H:H,B167,'2012Figures'!I:I,C167,'2012Figures'!B:B,"CyToBroker",'2012Figures'!G:G,"P1",'2012Figures'!E:E,$B$1)</f>
        <v>0</v>
      </c>
      <c r="J167" s="1">
        <v>201401</v>
      </c>
    </row>
    <row r="168" spans="1:10" x14ac:dyDescent="0.25">
      <c r="A168">
        <v>118</v>
      </c>
      <c r="B168" t="s">
        <v>109</v>
      </c>
      <c r="C168" s="1">
        <v>8</v>
      </c>
      <c r="D168" s="11">
        <f>SUMIFS('2012Figures'!J:J,'2012Figures'!C:C,A168,'2012Figures'!H:H,B168,'2012Figures'!I:I,C168,'2012Figures'!E:E,$B$1)</f>
        <v>0</v>
      </c>
      <c r="E168" s="12">
        <f>SUMIFS('2012Figures'!J:J,'2012Figures'!C:C,A168,'2012Figures'!H:H,B168,'2012Figures'!I:I,C168,'2012Figures'!B:B,"BrokerToCy",'2012Figures'!G:G,"E1",'2012Figures'!E:E,$B$1)</f>
        <v>0</v>
      </c>
      <c r="F168" s="12">
        <f>SUMIFS('2012Figures'!J:J,'2012Figures'!C:C,A168,'2012Figures'!H:H,B168,'2012Figures'!I:I,C168,'2012Figures'!B:B,"BrokerToCy",'2012Figures'!G:G,"P1",'2012Figures'!E:E,$B$1)</f>
        <v>0</v>
      </c>
      <c r="G168" s="12">
        <f>SUMIFS('2012Figures'!J:J,'2012Figures'!C:C,A168,'2012Figures'!H:H,B168,'2012Figures'!I:I,C168,'2012Figures'!B:B,"CyToBroker",'2012Figures'!G:G,"E1",'2012Figures'!E:E,$B$1)</f>
        <v>0</v>
      </c>
      <c r="H168" s="12">
        <f>SUMIFS('2012Figures'!J:J,'2012Figures'!C:C,A168,'2012Figures'!H:H,B168,'2012Figures'!I:I,C168,'2012Figures'!B:B,"CyToBroker",'2012Figures'!G:G,"P1",'2012Figures'!E:E,$B$1)</f>
        <v>0</v>
      </c>
      <c r="I168" s="7"/>
      <c r="J168" s="10">
        <v>201301</v>
      </c>
    </row>
    <row r="169" spans="1:10" x14ac:dyDescent="0.25">
      <c r="A169">
        <v>118</v>
      </c>
      <c r="B169" t="s">
        <v>109</v>
      </c>
      <c r="C169" s="1">
        <v>7</v>
      </c>
      <c r="D169" s="11">
        <f>SUMIFS('2012Figures'!J:J,'2012Figures'!C:C,A169,'2012Figures'!H:H,B169,'2012Figures'!I:I,C169,'2012Figures'!E:E,$B$1)</f>
        <v>0</v>
      </c>
      <c r="E169" s="12">
        <f>SUMIFS('2012Figures'!J:J,'2012Figures'!C:C,A169,'2012Figures'!H:H,B169,'2012Figures'!I:I,C169,'2012Figures'!B:B,"BrokerToCy",'2012Figures'!G:G,"E1",'2012Figures'!E:E,$B$1)</f>
        <v>0</v>
      </c>
      <c r="F169" s="12">
        <f>SUMIFS('2012Figures'!J:J,'2012Figures'!C:C,A169,'2012Figures'!H:H,B169,'2012Figures'!I:I,C169,'2012Figures'!B:B,"BrokerToCy",'2012Figures'!G:G,"P1",'2012Figures'!E:E,$B$1)</f>
        <v>0</v>
      </c>
      <c r="G169" s="12">
        <f>SUMIFS('2012Figures'!J:J,'2012Figures'!C:C,A169,'2012Figures'!H:H,B169,'2012Figures'!I:I,C169,'2012Figures'!B:B,"CyToBroker",'2012Figures'!G:G,"E1",'2012Figures'!E:E,$B$1)</f>
        <v>0</v>
      </c>
      <c r="H169" s="12">
        <f>SUMIFS('2012Figures'!J:J,'2012Figures'!C:C,A169,'2012Figures'!H:H,B169,'2012Figures'!I:I,C169,'2012Figures'!B:B,"CyToBroker",'2012Figures'!G:G,"P1",'2012Figures'!E:E,$B$1)</f>
        <v>0</v>
      </c>
      <c r="J169" s="1">
        <v>201201</v>
      </c>
    </row>
    <row r="170" spans="1:10" x14ac:dyDescent="0.25">
      <c r="A170">
        <v>118</v>
      </c>
      <c r="B170" t="s">
        <v>109</v>
      </c>
      <c r="C170" s="1">
        <v>6</v>
      </c>
      <c r="D170" s="11">
        <f>SUMIFS('2012Figures'!J:J,'2012Figures'!C:C,A170,'2012Figures'!H:H,B170,'2012Figures'!I:I,C170,'2012Figures'!E:E,$B$1)</f>
        <v>0</v>
      </c>
      <c r="E170" s="12">
        <f>SUMIFS('2012Figures'!J:J,'2012Figures'!C:C,A170,'2012Figures'!H:H,B170,'2012Figures'!I:I,C170,'2012Figures'!B:B,"BrokerToCy",'2012Figures'!G:G,"E1",'2012Figures'!E:E,$B$1)</f>
        <v>0</v>
      </c>
      <c r="F170" s="12">
        <f>SUMIFS('2012Figures'!J:J,'2012Figures'!C:C,A170,'2012Figures'!H:H,B170,'2012Figures'!I:I,C170,'2012Figures'!B:B,"BrokerToCy",'2012Figures'!G:G,"P1",'2012Figures'!E:E,$B$1)</f>
        <v>0</v>
      </c>
      <c r="G170" s="12">
        <f>SUMIFS('2012Figures'!J:J,'2012Figures'!C:C,A170,'2012Figures'!H:H,B170,'2012Figures'!I:I,C170,'2012Figures'!B:B,"CyToBroker",'2012Figures'!G:G,"E1",'2012Figures'!E:E,$B$1)</f>
        <v>0</v>
      </c>
      <c r="H170" s="12">
        <f>SUMIFS('2012Figures'!J:J,'2012Figures'!C:C,A170,'2012Figures'!H:H,B170,'2012Figures'!I:I,C170,'2012Figures'!B:B,"CyToBroker",'2012Figures'!G:G,"P1",'2012Figures'!E:E,$B$1)</f>
        <v>0</v>
      </c>
      <c r="J170" s="1">
        <v>201101</v>
      </c>
    </row>
    <row r="171" spans="1:10" x14ac:dyDescent="0.25">
      <c r="A171">
        <v>118</v>
      </c>
      <c r="B171" t="s">
        <v>109</v>
      </c>
      <c r="C171" s="1">
        <v>5</v>
      </c>
      <c r="D171" s="11">
        <f>SUMIFS('2012Figures'!J:J,'2012Figures'!C:C,A171,'2012Figures'!H:H,B171,'2012Figures'!I:I,C171,'2012Figures'!E:E,$B$1)</f>
        <v>0</v>
      </c>
      <c r="E171" s="12">
        <f>SUMIFS('2012Figures'!J:J,'2012Figures'!C:C,A171,'2012Figures'!H:H,B171,'2012Figures'!I:I,C171,'2012Figures'!B:B,"BrokerToCy",'2012Figures'!G:G,"E1",'2012Figures'!E:E,$B$1)</f>
        <v>0</v>
      </c>
      <c r="F171" s="12">
        <f>SUMIFS('2012Figures'!J:J,'2012Figures'!C:C,A171,'2012Figures'!H:H,B171,'2012Figures'!I:I,C171,'2012Figures'!B:B,"BrokerToCy",'2012Figures'!G:G,"P1",'2012Figures'!E:E,$B$1)</f>
        <v>0</v>
      </c>
      <c r="G171" s="12">
        <f>SUMIFS('2012Figures'!J:J,'2012Figures'!C:C,A171,'2012Figures'!H:H,B171,'2012Figures'!I:I,C171,'2012Figures'!B:B,"CyToBroker",'2012Figures'!G:G,"E1",'2012Figures'!E:E,$B$1)</f>
        <v>0</v>
      </c>
      <c r="H171" s="12">
        <f>SUMIFS('2012Figures'!J:J,'2012Figures'!C:C,A171,'2012Figures'!H:H,B171,'2012Figures'!I:I,C171,'2012Figures'!B:B,"CyToBroker",'2012Figures'!G:G,"P1",'2012Figures'!E:E,$B$1)</f>
        <v>0</v>
      </c>
      <c r="J171" s="1">
        <v>201001</v>
      </c>
    </row>
    <row r="172" spans="1:10" x14ac:dyDescent="0.25">
      <c r="A172">
        <v>118</v>
      </c>
      <c r="B172" t="s">
        <v>109</v>
      </c>
      <c r="C172" s="1">
        <v>4</v>
      </c>
      <c r="D172" s="11">
        <f>SUMIFS('2012Figures'!J:J,'2012Figures'!C:C,A172,'2012Figures'!H:H,B172,'2012Figures'!I:I,C172,'2012Figures'!E:E,$B$1)</f>
        <v>0</v>
      </c>
      <c r="E172" s="12">
        <f>SUMIFS('2012Figures'!J:J,'2012Figures'!C:C,A172,'2012Figures'!H:H,B172,'2012Figures'!I:I,C172,'2012Figures'!B:B,"BrokerToCy",'2012Figures'!G:G,"E1",'2012Figures'!E:E,$B$1)</f>
        <v>0</v>
      </c>
      <c r="F172" s="12">
        <f>SUMIFS('2012Figures'!J:J,'2012Figures'!C:C,A172,'2012Figures'!H:H,B172,'2012Figures'!I:I,C172,'2012Figures'!B:B,"BrokerToCy",'2012Figures'!G:G,"P1",'2012Figures'!E:E,$B$1)</f>
        <v>0</v>
      </c>
      <c r="G172" s="12">
        <f>SUMIFS('2012Figures'!J:J,'2012Figures'!C:C,A172,'2012Figures'!H:H,B172,'2012Figures'!I:I,C172,'2012Figures'!B:B,"CyToBroker",'2012Figures'!G:G,"E1",'2012Figures'!E:E,$B$1)</f>
        <v>0</v>
      </c>
      <c r="H172" s="12">
        <f>SUMIFS('2012Figures'!J:J,'2012Figures'!C:C,A172,'2012Figures'!H:H,B172,'2012Figures'!I:I,C172,'2012Figures'!B:B,"CyToBroker",'2012Figures'!G:G,"P1",'2012Figures'!E:E,$B$1)</f>
        <v>0</v>
      </c>
      <c r="J172" s="1">
        <v>200901</v>
      </c>
    </row>
    <row r="173" spans="1:10" x14ac:dyDescent="0.25">
      <c r="A173">
        <v>118</v>
      </c>
      <c r="B173" t="s">
        <v>109</v>
      </c>
      <c r="C173" s="1">
        <v>3</v>
      </c>
      <c r="D173" s="11">
        <f>SUMIFS('2012Figures'!J:J,'2012Figures'!C:C,A173,'2012Figures'!H:H,B173,'2012Figures'!I:I,C173,'2012Figures'!E:E,$B$1)</f>
        <v>0</v>
      </c>
      <c r="E173" s="12">
        <f>SUMIFS('2012Figures'!J:J,'2012Figures'!C:C,A173,'2012Figures'!H:H,B173,'2012Figures'!I:I,C173,'2012Figures'!B:B,"BrokerToCy",'2012Figures'!G:G,"E1",'2012Figures'!E:E,$B$1)</f>
        <v>0</v>
      </c>
      <c r="F173" s="12">
        <f>SUMIFS('2012Figures'!J:J,'2012Figures'!C:C,A173,'2012Figures'!H:H,B173,'2012Figures'!I:I,C173,'2012Figures'!B:B,"BrokerToCy",'2012Figures'!G:G,"P1",'2012Figures'!E:E,$B$1)</f>
        <v>0</v>
      </c>
      <c r="G173" s="12">
        <f>SUMIFS('2012Figures'!J:J,'2012Figures'!C:C,A173,'2012Figures'!H:H,B173,'2012Figures'!I:I,C173,'2012Figures'!B:B,"CyToBroker",'2012Figures'!G:G,"E1",'2012Figures'!E:E,$B$1)</f>
        <v>0</v>
      </c>
      <c r="H173" s="12">
        <f>SUMIFS('2012Figures'!J:J,'2012Figures'!C:C,A173,'2012Figures'!H:H,B173,'2012Figures'!I:I,C173,'2012Figures'!B:B,"CyToBroker",'2012Figures'!G:G,"P1",'2012Figures'!E:E,$B$1)</f>
        <v>0</v>
      </c>
      <c r="J173" s="1">
        <v>200801</v>
      </c>
    </row>
    <row r="174" spans="1:10" x14ac:dyDescent="0.25">
      <c r="A174">
        <v>118</v>
      </c>
      <c r="B174" t="s">
        <v>109</v>
      </c>
      <c r="C174" s="1">
        <v>2</v>
      </c>
      <c r="D174" s="11">
        <f>SUMIFS('2012Figures'!J:J,'2012Figures'!C:C,A174,'2012Figures'!H:H,B174,'2012Figures'!I:I,C174,'2012Figures'!E:E,$B$1)</f>
        <v>0</v>
      </c>
      <c r="E174" s="12">
        <f>SUMIFS('2012Figures'!J:J,'2012Figures'!C:C,A174,'2012Figures'!H:H,B174,'2012Figures'!I:I,C174,'2012Figures'!B:B,"BrokerToCy",'2012Figures'!G:G,"E1",'2012Figures'!E:E,$B$1)</f>
        <v>0</v>
      </c>
      <c r="F174" s="12">
        <f>SUMIFS('2012Figures'!J:J,'2012Figures'!C:C,A174,'2012Figures'!H:H,B174,'2012Figures'!I:I,C174,'2012Figures'!B:B,"BrokerToCy",'2012Figures'!G:G,"P1",'2012Figures'!E:E,$B$1)</f>
        <v>0</v>
      </c>
      <c r="G174" s="12">
        <f>SUMIFS('2012Figures'!J:J,'2012Figures'!C:C,A174,'2012Figures'!H:H,B174,'2012Figures'!I:I,C174,'2012Figures'!B:B,"CyToBroker",'2012Figures'!G:G,"E1",'2012Figures'!E:E,$B$1)</f>
        <v>0</v>
      </c>
      <c r="H174" s="12">
        <f>SUMIFS('2012Figures'!J:J,'2012Figures'!C:C,A174,'2012Figures'!H:H,B174,'2012Figures'!I:I,C174,'2012Figures'!B:B,"CyToBroker",'2012Figures'!G:G,"P1",'2012Figures'!E:E,$B$1)</f>
        <v>0</v>
      </c>
      <c r="J174" s="1">
        <v>200701</v>
      </c>
    </row>
    <row r="175" spans="1:10" x14ac:dyDescent="0.25">
      <c r="A175">
        <v>118</v>
      </c>
      <c r="B175" t="s">
        <v>109</v>
      </c>
      <c r="C175" s="1">
        <v>1</v>
      </c>
      <c r="D175" s="11">
        <f>SUMIFS('2012Figures'!J:J,'2012Figures'!C:C,A175,'2012Figures'!H:H,B175,'2012Figures'!I:I,C175,'2012Figures'!E:E,$B$1)</f>
        <v>0</v>
      </c>
      <c r="E175" s="12">
        <f>SUMIFS('2012Figures'!J:J,'2012Figures'!C:C,A175,'2012Figures'!H:H,B175,'2012Figures'!I:I,C175,'2012Figures'!B:B,"BrokerToCy",'2012Figures'!G:G,"E1",'2012Figures'!E:E,$B$1)</f>
        <v>0</v>
      </c>
      <c r="F175" s="12">
        <f>SUMIFS('2012Figures'!J:J,'2012Figures'!C:C,A175,'2012Figures'!H:H,B175,'2012Figures'!I:I,C175,'2012Figures'!B:B,"BrokerToCy",'2012Figures'!G:G,"P1",'2012Figures'!E:E,$B$1)</f>
        <v>0</v>
      </c>
      <c r="G175" s="12">
        <f>SUMIFS('2012Figures'!J:J,'2012Figures'!C:C,A175,'2012Figures'!H:H,B175,'2012Figures'!I:I,C175,'2012Figures'!B:B,"CyToBroker",'2012Figures'!G:G,"E1",'2012Figures'!E:E,$B$1)</f>
        <v>0</v>
      </c>
      <c r="H175" s="12">
        <f>SUMIFS('2012Figures'!J:J,'2012Figures'!C:C,A175,'2012Figures'!H:H,B175,'2012Figures'!I:I,C175,'2012Figures'!B:B,"CyToBroker",'2012Figures'!G:G,"P1",'2012Figures'!E:E,$B$1)</f>
        <v>0</v>
      </c>
      <c r="J175" s="1">
        <v>200601</v>
      </c>
    </row>
    <row r="176" spans="1:10" x14ac:dyDescent="0.25">
      <c r="A176">
        <v>118</v>
      </c>
      <c r="B176" t="s">
        <v>109</v>
      </c>
      <c r="D176" s="11">
        <f>SUMIFS('2012Figures'!J:J,'2012Figures'!C:C,A176,'2012Figures'!I:I,"",'2012Figures'!E:E,$B$1)</f>
        <v>194</v>
      </c>
      <c r="E176" s="12">
        <f>SUMIFS('2012Figures'!J:J,'2012Figures'!C:C,A176,'2012Figures'!I:I,"",'2012Figures'!B:B,"BrokerToCy",'2012Figures'!G:G,"E1",'2012Figures'!E:E,$B$1)</f>
        <v>0</v>
      </c>
      <c r="F176" s="12">
        <f>SUMIFS('2012Figures'!J:J,'2012Figures'!C:C,A176,'2012Figures'!I:I,"",'2012Figures'!B:B,"BrokerToCy",'2012Figures'!G:G,"P1",'2012Figures'!E:E,$B$1)</f>
        <v>0</v>
      </c>
      <c r="G176" s="12">
        <f>SUMIFS('2012Figures'!J:J,'2012Figures'!C:C,A176,'2012Figures'!I:I,"",'2012Figures'!B:B,"CyToBroker",'2012Figures'!G:G,"E1",'2012Figures'!E:E,$B$1)</f>
        <v>194</v>
      </c>
      <c r="H176" s="12">
        <f>SUMIFS('2012Figures'!J:J,'2012Figures'!C:C,A176,'2012Figures'!I:I,"",'2012Figures'!B:B,"CyToBroker",'2012Figures'!G:G,"P1",'2012Figures'!E:E,$B$1)</f>
        <v>0</v>
      </c>
      <c r="J176" s="1" t="s">
        <v>131</v>
      </c>
    </row>
    <row r="177" spans="1:10" x14ac:dyDescent="0.25">
      <c r="A177" s="37"/>
      <c r="B177" s="37" t="s">
        <v>92</v>
      </c>
      <c r="C177" s="38"/>
      <c r="D177" s="39">
        <f>SUM(E177:H177)</f>
        <v>194</v>
      </c>
      <c r="E177" s="39">
        <f t="shared" ref="E177:H177" si="9">SUM(E166:E176)</f>
        <v>0</v>
      </c>
      <c r="F177" s="39">
        <f t="shared" si="9"/>
        <v>0</v>
      </c>
      <c r="G177" s="39">
        <f t="shared" si="9"/>
        <v>194</v>
      </c>
      <c r="H177" s="39">
        <f t="shared" si="9"/>
        <v>0</v>
      </c>
      <c r="I177" s="37"/>
      <c r="J177" s="38"/>
    </row>
    <row r="178" spans="1:10" x14ac:dyDescent="0.25">
      <c r="A178" s="13">
        <v>119</v>
      </c>
      <c r="B178" s="13" t="s">
        <v>110</v>
      </c>
      <c r="C178" s="14" t="s">
        <v>88</v>
      </c>
      <c r="D178" s="15">
        <f>SUMIFS('2012Figures'!J:J,'2012Figures'!C:C,A178,'2012Figures'!E:E,$B$1)</f>
        <v>36667</v>
      </c>
      <c r="E178" s="15">
        <f>SUMIFS('2012Figures'!J:J,'2012Figures'!C:C,A178,'2012Figures'!B:B,"BrokerToCy",'2012Figures'!G:G,"E1",'2012Figures'!E:E,$B$1)</f>
        <v>0</v>
      </c>
      <c r="F178" s="15">
        <f>SUMIFS('2012Figures'!J:J,'2012Figures'!C:C,A178,'2012Figures'!B:B,"BrokerToCy",'2012Figures'!G:G,"P1",'2012Figures'!E:E,$B$1)</f>
        <v>0</v>
      </c>
      <c r="G178" s="15">
        <f>SUMIFS('2012Figures'!J:J,'2012Figures'!C:C,A178,'2012Figures'!B:B,"CyToBroker",'2012Figures'!G:G,"E1",'2012Figures'!E:E,$B$1)</f>
        <v>36667</v>
      </c>
      <c r="H178" s="15">
        <f>SUMIFS('2012Figures'!J:J,'2012Figures'!C:C,A178,'2012Figures'!B:B,"CyToBroker",'2012Figures'!G:G,"P1",'2012Figures'!E:E,$B$1)</f>
        <v>0</v>
      </c>
      <c r="I178" s="13"/>
      <c r="J178" s="14"/>
    </row>
    <row r="179" spans="1:10" x14ac:dyDescent="0.25">
      <c r="A179">
        <v>119</v>
      </c>
      <c r="B179" t="s">
        <v>110</v>
      </c>
      <c r="C179" s="1">
        <v>8</v>
      </c>
      <c r="D179" s="11">
        <f>SUMIFS('2012Figures'!J:J,'2012Figures'!C:C,A179,'2012Figures'!H:H,B179,'2012Figures'!I:I,C179,'2012Figures'!E:E,$B$1)</f>
        <v>0</v>
      </c>
      <c r="E179" s="12">
        <f>SUMIFS('2012Figures'!J:J,'2012Figures'!C:C,A179,'2012Figures'!H:H,B179,'2012Figures'!I:I,C179,'2012Figures'!B:B,"BrokerToCy",'2012Figures'!G:G,"E1",'2012Figures'!E:E,$B$1)</f>
        <v>0</v>
      </c>
      <c r="F179" s="12">
        <f>SUMIFS('2012Figures'!J:J,'2012Figures'!C:C,A179,'2012Figures'!H:H,B179,'2012Figures'!I:I,C179,'2012Figures'!B:B,"BrokerToCy",'2012Figures'!G:G,"P1",'2012Figures'!E:E,$B$1)</f>
        <v>0</v>
      </c>
      <c r="G179" s="12">
        <f>SUMIFS('2012Figures'!J:J,'2012Figures'!C:C,A179,'2012Figures'!H:H,B179,'2012Figures'!I:I,C179,'2012Figures'!B:B,"CyToBroker",'2012Figures'!G:G,"E1",'2012Figures'!E:E,$B$1)</f>
        <v>0</v>
      </c>
      <c r="H179" s="12">
        <f>SUMIFS('2012Figures'!J:J,'2012Figures'!C:C,A179,'2012Figures'!H:H,B179,'2012Figures'!I:I,C179,'2012Figures'!B:B,"CyToBroker",'2012Figures'!G:G,"P1",'2012Figures'!E:E,$B$1)</f>
        <v>0</v>
      </c>
      <c r="I179" s="17"/>
      <c r="J179" s="18">
        <v>201501</v>
      </c>
    </row>
    <row r="180" spans="1:10" x14ac:dyDescent="0.25">
      <c r="A180">
        <v>119</v>
      </c>
      <c r="B180" t="s">
        <v>110</v>
      </c>
      <c r="C180" s="1">
        <v>7</v>
      </c>
      <c r="D180" s="11">
        <f>SUMIFS('2012Figures'!J:J,'2012Figures'!C:C,A180,'2012Figures'!H:H,B180,'2012Figures'!I:I,C180,'2012Figures'!E:E,$B$1)</f>
        <v>0</v>
      </c>
      <c r="E180" s="12">
        <f>SUMIFS('2012Figures'!J:J,'2012Figures'!C:C,A180,'2012Figures'!H:H,B180,'2012Figures'!I:I,C180,'2012Figures'!B:B,"BrokerToCy",'2012Figures'!G:G,"E1",'2012Figures'!E:E,$B$1)</f>
        <v>0</v>
      </c>
      <c r="F180" s="12">
        <f>SUMIFS('2012Figures'!J:J,'2012Figures'!C:C,A180,'2012Figures'!H:H,B180,'2012Figures'!I:I,C180,'2012Figures'!B:B,"BrokerToCy",'2012Figures'!G:G,"P1",'2012Figures'!E:E,$B$1)</f>
        <v>0</v>
      </c>
      <c r="G180" s="12">
        <f>SUMIFS('2012Figures'!J:J,'2012Figures'!C:C,A180,'2012Figures'!H:H,B180,'2012Figures'!I:I,C180,'2012Figures'!B:B,"CyToBroker",'2012Figures'!G:G,"E1",'2012Figures'!E:E,$B$1)</f>
        <v>0</v>
      </c>
      <c r="H180" s="12">
        <f>SUMIFS('2012Figures'!J:J,'2012Figures'!C:C,A180,'2012Figures'!H:H,B180,'2012Figures'!I:I,C180,'2012Figures'!B:B,"CyToBroker",'2012Figures'!G:G,"P1",'2012Figures'!E:E,$B$1)</f>
        <v>0</v>
      </c>
      <c r="J180" s="1">
        <v>201401</v>
      </c>
    </row>
    <row r="181" spans="1:10" x14ac:dyDescent="0.25">
      <c r="A181">
        <v>119</v>
      </c>
      <c r="B181" t="s">
        <v>110</v>
      </c>
      <c r="C181" s="1">
        <v>6</v>
      </c>
      <c r="D181" s="11">
        <f>SUMIFS('2012Figures'!J:J,'2012Figures'!C:C,A181,'2012Figures'!H:H,B181,'2012Figures'!I:I,C181,'2012Figures'!E:E,$B$1)</f>
        <v>0</v>
      </c>
      <c r="E181" s="12">
        <f>SUMIFS('2012Figures'!J:J,'2012Figures'!C:C,A181,'2012Figures'!H:H,B181,'2012Figures'!I:I,C181,'2012Figures'!B:B,"BrokerToCy",'2012Figures'!G:G,"E1",'2012Figures'!E:E,$B$1)</f>
        <v>0</v>
      </c>
      <c r="F181" s="12">
        <f>SUMIFS('2012Figures'!J:J,'2012Figures'!C:C,A181,'2012Figures'!H:H,B181,'2012Figures'!I:I,C181,'2012Figures'!B:B,"BrokerToCy",'2012Figures'!G:G,"P1",'2012Figures'!E:E,$B$1)</f>
        <v>0</v>
      </c>
      <c r="G181" s="12">
        <f>SUMIFS('2012Figures'!J:J,'2012Figures'!C:C,A181,'2012Figures'!H:H,B181,'2012Figures'!I:I,C181,'2012Figures'!B:B,"CyToBroker",'2012Figures'!G:G,"E1",'2012Figures'!E:E,$B$1)</f>
        <v>0</v>
      </c>
      <c r="H181" s="12">
        <f>SUMIFS('2012Figures'!J:J,'2012Figures'!C:C,A181,'2012Figures'!H:H,B181,'2012Figures'!I:I,C181,'2012Figures'!B:B,"CyToBroker",'2012Figures'!G:G,"P1",'2012Figures'!E:E,$B$1)</f>
        <v>0</v>
      </c>
      <c r="I181" s="7"/>
      <c r="J181" s="10">
        <v>201301</v>
      </c>
    </row>
    <row r="182" spans="1:10" x14ac:dyDescent="0.25">
      <c r="A182">
        <v>119</v>
      </c>
      <c r="B182" t="s">
        <v>110</v>
      </c>
      <c r="C182" s="1">
        <v>5</v>
      </c>
      <c r="D182" s="11">
        <f>SUMIFS('2012Figures'!J:J,'2012Figures'!C:C,A182,'2012Figures'!H:H,B182,'2012Figures'!I:I,C182,'2012Figures'!E:E,$B$1)</f>
        <v>0</v>
      </c>
      <c r="E182" s="12">
        <f>SUMIFS('2012Figures'!J:J,'2012Figures'!C:C,A182,'2012Figures'!H:H,B182,'2012Figures'!I:I,C182,'2012Figures'!B:B,"BrokerToCy",'2012Figures'!G:G,"E1",'2012Figures'!E:E,$B$1)</f>
        <v>0</v>
      </c>
      <c r="F182" s="12">
        <f>SUMIFS('2012Figures'!J:J,'2012Figures'!C:C,A182,'2012Figures'!H:H,B182,'2012Figures'!I:I,C182,'2012Figures'!B:B,"BrokerToCy",'2012Figures'!G:G,"P1",'2012Figures'!E:E,$B$1)</f>
        <v>0</v>
      </c>
      <c r="G182" s="12">
        <f>SUMIFS('2012Figures'!J:J,'2012Figures'!C:C,A182,'2012Figures'!H:H,B182,'2012Figures'!I:I,C182,'2012Figures'!B:B,"CyToBroker",'2012Figures'!G:G,"E1",'2012Figures'!E:E,$B$1)</f>
        <v>0</v>
      </c>
      <c r="H182" s="12">
        <f>SUMIFS('2012Figures'!J:J,'2012Figures'!C:C,A182,'2012Figures'!H:H,B182,'2012Figures'!I:I,C182,'2012Figures'!B:B,"CyToBroker",'2012Figures'!G:G,"P1",'2012Figures'!E:E,$B$1)</f>
        <v>0</v>
      </c>
      <c r="J182" s="1">
        <v>201201</v>
      </c>
    </row>
    <row r="183" spans="1:10" x14ac:dyDescent="0.25">
      <c r="A183">
        <v>119</v>
      </c>
      <c r="B183" t="s">
        <v>110</v>
      </c>
      <c r="C183" s="1">
        <v>4</v>
      </c>
      <c r="D183" s="11">
        <f>SUMIFS('2012Figures'!J:J,'2012Figures'!C:C,A183,'2012Figures'!H:H,B183,'2012Figures'!I:I,C183,'2012Figures'!E:E,$B$1)</f>
        <v>0</v>
      </c>
      <c r="E183" s="12">
        <f>SUMIFS('2012Figures'!J:J,'2012Figures'!C:C,A183,'2012Figures'!H:H,B183,'2012Figures'!I:I,C183,'2012Figures'!B:B,"BrokerToCy",'2012Figures'!G:G,"E1",'2012Figures'!E:E,$B$1)</f>
        <v>0</v>
      </c>
      <c r="F183" s="12">
        <f>SUMIFS('2012Figures'!J:J,'2012Figures'!C:C,A183,'2012Figures'!H:H,B183,'2012Figures'!I:I,C183,'2012Figures'!B:B,"BrokerToCy",'2012Figures'!G:G,"P1",'2012Figures'!E:E,$B$1)</f>
        <v>0</v>
      </c>
      <c r="G183" s="12">
        <f>SUMIFS('2012Figures'!J:J,'2012Figures'!C:C,A183,'2012Figures'!H:H,B183,'2012Figures'!I:I,C183,'2012Figures'!B:B,"CyToBroker",'2012Figures'!G:G,"E1",'2012Figures'!E:E,$B$1)</f>
        <v>0</v>
      </c>
      <c r="H183" s="12">
        <f>SUMIFS('2012Figures'!J:J,'2012Figures'!C:C,A183,'2012Figures'!H:H,B183,'2012Figures'!I:I,C183,'2012Figures'!B:B,"CyToBroker",'2012Figures'!G:G,"P1",'2012Figures'!E:E,$B$1)</f>
        <v>0</v>
      </c>
      <c r="J183" s="1">
        <v>201101</v>
      </c>
    </row>
    <row r="184" spans="1:10" x14ac:dyDescent="0.25">
      <c r="A184">
        <v>119</v>
      </c>
      <c r="B184" t="s">
        <v>110</v>
      </c>
      <c r="C184" s="1">
        <v>3</v>
      </c>
      <c r="D184" s="11">
        <f>SUMIFS('2012Figures'!J:J,'2012Figures'!C:C,A184,'2012Figures'!H:H,B184,'2012Figures'!I:I,C184,'2012Figures'!E:E,$B$1)</f>
        <v>0</v>
      </c>
      <c r="E184" s="12">
        <f>SUMIFS('2012Figures'!J:J,'2012Figures'!C:C,A184,'2012Figures'!H:H,B184,'2012Figures'!I:I,C184,'2012Figures'!B:B,"BrokerToCy",'2012Figures'!G:G,"E1",'2012Figures'!E:E,$B$1)</f>
        <v>0</v>
      </c>
      <c r="F184" s="12">
        <f>SUMIFS('2012Figures'!J:J,'2012Figures'!C:C,A184,'2012Figures'!H:H,B184,'2012Figures'!I:I,C184,'2012Figures'!B:B,"BrokerToCy",'2012Figures'!G:G,"P1",'2012Figures'!E:E,$B$1)</f>
        <v>0</v>
      </c>
      <c r="G184" s="12">
        <f>SUMIFS('2012Figures'!J:J,'2012Figures'!C:C,A184,'2012Figures'!H:H,B184,'2012Figures'!I:I,C184,'2012Figures'!B:B,"CyToBroker",'2012Figures'!G:G,"E1",'2012Figures'!E:E,$B$1)</f>
        <v>0</v>
      </c>
      <c r="H184" s="12">
        <f>SUMIFS('2012Figures'!J:J,'2012Figures'!C:C,A184,'2012Figures'!H:H,B184,'2012Figures'!I:I,C184,'2012Figures'!B:B,"CyToBroker",'2012Figures'!G:G,"P1",'2012Figures'!E:E,$B$1)</f>
        <v>0</v>
      </c>
      <c r="J184" s="1">
        <v>201001</v>
      </c>
    </row>
    <row r="185" spans="1:10" x14ac:dyDescent="0.25">
      <c r="A185">
        <v>119</v>
      </c>
      <c r="B185" t="s">
        <v>110</v>
      </c>
      <c r="C185" s="1">
        <v>2</v>
      </c>
      <c r="D185" s="11">
        <f>SUMIFS('2012Figures'!J:J,'2012Figures'!C:C,A185,'2012Figures'!H:H,B185,'2012Figures'!I:I,C185,'2012Figures'!E:E,$B$1)</f>
        <v>0</v>
      </c>
      <c r="E185" s="12">
        <f>SUMIFS('2012Figures'!J:J,'2012Figures'!C:C,A185,'2012Figures'!H:H,B185,'2012Figures'!I:I,C185,'2012Figures'!B:B,"BrokerToCy",'2012Figures'!G:G,"E1",'2012Figures'!E:E,$B$1)</f>
        <v>0</v>
      </c>
      <c r="F185" s="12">
        <f>SUMIFS('2012Figures'!J:J,'2012Figures'!C:C,A185,'2012Figures'!H:H,B185,'2012Figures'!I:I,C185,'2012Figures'!B:B,"BrokerToCy",'2012Figures'!G:G,"P1",'2012Figures'!E:E,$B$1)</f>
        <v>0</v>
      </c>
      <c r="G185" s="12">
        <f>SUMIFS('2012Figures'!J:J,'2012Figures'!C:C,A185,'2012Figures'!H:H,B185,'2012Figures'!I:I,C185,'2012Figures'!B:B,"CyToBroker",'2012Figures'!G:G,"E1",'2012Figures'!E:E,$B$1)</f>
        <v>0</v>
      </c>
      <c r="H185" s="12">
        <f>SUMIFS('2012Figures'!J:J,'2012Figures'!C:C,A185,'2012Figures'!H:H,B185,'2012Figures'!I:I,C185,'2012Figures'!B:B,"CyToBroker",'2012Figures'!G:G,"P1",'2012Figures'!E:E,$B$1)</f>
        <v>0</v>
      </c>
      <c r="J185" s="1">
        <v>200901</v>
      </c>
    </row>
    <row r="186" spans="1:10" x14ac:dyDescent="0.25">
      <c r="A186">
        <v>119</v>
      </c>
      <c r="B186" t="s">
        <v>110</v>
      </c>
      <c r="C186" s="1">
        <v>1</v>
      </c>
      <c r="D186" s="11">
        <f>SUMIFS('2012Figures'!J:J,'2012Figures'!C:C,A186,'2012Figures'!H:H,B186,'2012Figures'!I:I,C186,'2012Figures'!E:E,$B$1)</f>
        <v>0</v>
      </c>
      <c r="E186" s="12">
        <f>SUMIFS('2012Figures'!J:J,'2012Figures'!C:C,A186,'2012Figures'!H:H,B186,'2012Figures'!I:I,C186,'2012Figures'!B:B,"BrokerToCy",'2012Figures'!G:G,"E1",'2012Figures'!E:E,$B$1)</f>
        <v>0</v>
      </c>
      <c r="F186" s="12">
        <f>SUMIFS('2012Figures'!J:J,'2012Figures'!C:C,A186,'2012Figures'!H:H,B186,'2012Figures'!I:I,C186,'2012Figures'!B:B,"BrokerToCy",'2012Figures'!G:G,"P1",'2012Figures'!E:E,$B$1)</f>
        <v>0</v>
      </c>
      <c r="G186" s="12">
        <f>SUMIFS('2012Figures'!J:J,'2012Figures'!C:C,A186,'2012Figures'!H:H,B186,'2012Figures'!I:I,C186,'2012Figures'!B:B,"CyToBroker",'2012Figures'!G:G,"E1",'2012Figures'!E:E,$B$1)</f>
        <v>0</v>
      </c>
      <c r="H186" s="12">
        <f>SUMIFS('2012Figures'!J:J,'2012Figures'!C:C,A186,'2012Figures'!H:H,B186,'2012Figures'!I:I,C186,'2012Figures'!B:B,"CyToBroker",'2012Figures'!G:G,"P1",'2012Figures'!E:E,$B$1)</f>
        <v>0</v>
      </c>
      <c r="J186" s="1">
        <v>200801</v>
      </c>
    </row>
    <row r="187" spans="1:10" x14ac:dyDescent="0.25">
      <c r="A187">
        <v>119</v>
      </c>
      <c r="B187" t="s">
        <v>110</v>
      </c>
      <c r="D187" s="11">
        <f>SUMIFS('2012Figures'!J:J,'2012Figures'!C:C,A187,'2012Figures'!I:I,"",'2012Figures'!E:E,$B$1)</f>
        <v>36667</v>
      </c>
      <c r="E187" s="12">
        <f>SUMIFS('2012Figures'!J:J,'2012Figures'!C:C,A187,'2012Figures'!I:I,"",'2012Figures'!B:B,"BrokerToCy",'2012Figures'!G:G,"E1",'2012Figures'!E:E,$B$1)</f>
        <v>0</v>
      </c>
      <c r="F187" s="12">
        <f>SUMIFS('2012Figures'!J:J,'2012Figures'!C:C,A187,'2012Figures'!I:I,"",'2012Figures'!B:B,"BrokerToCy",'2012Figures'!G:G,"P1",'2012Figures'!E:E,$B$1)</f>
        <v>0</v>
      </c>
      <c r="G187" s="12">
        <f>SUMIFS('2012Figures'!J:J,'2012Figures'!C:C,A187,'2012Figures'!I:I,"",'2012Figures'!B:B,"CyToBroker",'2012Figures'!G:G,"E1",'2012Figures'!E:E,$B$1)</f>
        <v>36667</v>
      </c>
      <c r="H187" s="12">
        <f>SUMIFS('2012Figures'!J:J,'2012Figures'!C:C,A187,'2012Figures'!I:I,"",'2012Figures'!B:B,"CyToBroker",'2012Figures'!G:G,"P1",'2012Figures'!E:E,$B$1)</f>
        <v>0</v>
      </c>
      <c r="J187" s="1" t="s">
        <v>131</v>
      </c>
    </row>
    <row r="188" spans="1:10" x14ac:dyDescent="0.25">
      <c r="A188" s="37"/>
      <c r="B188" s="37" t="s">
        <v>92</v>
      </c>
      <c r="C188" s="38"/>
      <c r="D188" s="39">
        <f>SUM(E188:H188)</f>
        <v>36667</v>
      </c>
      <c r="E188" s="39">
        <f>SUM(E179:E187)</f>
        <v>0</v>
      </c>
      <c r="F188" s="39">
        <f>SUM(F179:F187)</f>
        <v>0</v>
      </c>
      <c r="G188" s="39">
        <f>SUM(G179:G187)</f>
        <v>36667</v>
      </c>
      <c r="H188" s="39">
        <f>SUM(H179:H187)</f>
        <v>0</v>
      </c>
      <c r="I188" s="37"/>
      <c r="J188" s="38"/>
    </row>
    <row r="189" spans="1:10" x14ac:dyDescent="0.25">
      <c r="A189" s="13">
        <v>121</v>
      </c>
      <c r="B189" s="13" t="s">
        <v>111</v>
      </c>
      <c r="C189" s="14" t="s">
        <v>88</v>
      </c>
      <c r="D189" s="15">
        <f>SUMIFS('2012Figures'!J:J,'2012Figures'!C:C,A189,'2012Figures'!E:E,$B$1)</f>
        <v>0</v>
      </c>
      <c r="E189" s="15">
        <f>SUMIFS('2012Figures'!J:J,'2012Figures'!C:C,A189,'2012Figures'!B:B,"BrokerToCy",'2012Figures'!G:G,"E1",'2012Figures'!E:E,$B$1)</f>
        <v>0</v>
      </c>
      <c r="F189" s="15">
        <f>SUMIFS('2012Figures'!J:J,'2012Figures'!C:C,A189,'2012Figures'!B:B,"BrokerToCy",'2012Figures'!G:G,"P1",'2012Figures'!E:E,$B$1)</f>
        <v>0</v>
      </c>
      <c r="G189" s="15">
        <f>SUMIFS('2012Figures'!J:J,'2012Figures'!C:C,A189,'2012Figures'!B:B,"CyToBroker",'2012Figures'!G:G,"E1",'2012Figures'!E:E,$B$1)</f>
        <v>0</v>
      </c>
      <c r="H189" s="15">
        <f>SUMIFS('2012Figures'!J:J,'2012Figures'!C:C,A189,'2012Figures'!B:B,"CyToBroker",'2012Figures'!G:G,"P1",'2012Figures'!E:E,$B$1)</f>
        <v>0</v>
      </c>
      <c r="I189" s="13"/>
      <c r="J189" s="14"/>
    </row>
    <row r="190" spans="1:10" x14ac:dyDescent="0.25">
      <c r="A190">
        <v>121</v>
      </c>
      <c r="B190" t="s">
        <v>111</v>
      </c>
      <c r="C190" s="1">
        <v>6</v>
      </c>
      <c r="D190" s="11">
        <f>SUMIFS('2012Figures'!J:J,'2012Figures'!C:C,A190,'2012Figures'!H:H,B190,'2012Figures'!I:I,C190,'2012Figures'!E:E,$B$1)</f>
        <v>0</v>
      </c>
      <c r="E190" s="12">
        <f>SUMIFS('2012Figures'!J:J,'2012Figures'!C:C,A190,'2012Figures'!H:H,B190,'2012Figures'!I:I,C190,'2012Figures'!B:B,"BrokerToCy",'2012Figures'!G:G,"E1",'2012Figures'!E:E,$B$1)</f>
        <v>0</v>
      </c>
      <c r="F190" s="12">
        <f>SUMIFS('2012Figures'!J:J,'2012Figures'!C:C,A190,'2012Figures'!H:H,B190,'2012Figures'!I:I,C190,'2012Figures'!B:B,"BrokerToCy",'2012Figures'!G:G,"P1",'2012Figures'!E:E,$B$1)</f>
        <v>0</v>
      </c>
      <c r="G190" s="12">
        <f>SUMIFS('2012Figures'!J:J,'2012Figures'!C:C,A190,'2012Figures'!H:H,B190,'2012Figures'!I:I,C190,'2012Figures'!B:B,"CyToBroker",'2012Figures'!G:G,"E1",'2012Figures'!E:E,$B$1)</f>
        <v>0</v>
      </c>
      <c r="H190" s="12">
        <f>SUMIFS('2012Figures'!J:J,'2012Figures'!C:C,A190,'2012Figures'!H:H,B190,'2012Figures'!I:I,C190,'2012Figures'!B:B,"CyToBroker",'2012Figures'!G:G,"P1",'2012Figures'!E:E,$B$1)</f>
        <v>0</v>
      </c>
      <c r="I190" s="17"/>
      <c r="J190" s="18">
        <v>201501</v>
      </c>
    </row>
    <row r="191" spans="1:10" x14ac:dyDescent="0.25">
      <c r="A191">
        <v>121</v>
      </c>
      <c r="B191" t="s">
        <v>111</v>
      </c>
      <c r="C191" s="1">
        <v>5</v>
      </c>
      <c r="D191" s="11">
        <f>SUMIFS('2012Figures'!J:J,'2012Figures'!C:C,A191,'2012Figures'!H:H,B191,'2012Figures'!I:I,C191,'2012Figures'!E:E,$B$1)</f>
        <v>0</v>
      </c>
      <c r="E191" s="12">
        <f>SUMIFS('2012Figures'!J:J,'2012Figures'!C:C,A191,'2012Figures'!H:H,B191,'2012Figures'!I:I,C191,'2012Figures'!B:B,"BrokerToCy",'2012Figures'!G:G,"E1",'2012Figures'!E:E,$B$1)</f>
        <v>0</v>
      </c>
      <c r="F191" s="12">
        <f>SUMIFS('2012Figures'!J:J,'2012Figures'!C:C,A191,'2012Figures'!H:H,B191,'2012Figures'!I:I,C191,'2012Figures'!B:B,"BrokerToCy",'2012Figures'!G:G,"P1",'2012Figures'!E:E,$B$1)</f>
        <v>0</v>
      </c>
      <c r="G191" s="12">
        <f>SUMIFS('2012Figures'!J:J,'2012Figures'!C:C,A191,'2012Figures'!H:H,B191,'2012Figures'!I:I,C191,'2012Figures'!B:B,"CyToBroker",'2012Figures'!G:G,"E1",'2012Figures'!E:E,$B$1)</f>
        <v>0</v>
      </c>
      <c r="H191" s="12">
        <f>SUMIFS('2012Figures'!J:J,'2012Figures'!C:C,A191,'2012Figures'!H:H,B191,'2012Figures'!I:I,C191,'2012Figures'!B:B,"CyToBroker",'2012Figures'!G:G,"P1",'2012Figures'!E:E,$B$1)</f>
        <v>0</v>
      </c>
      <c r="J191" s="1">
        <v>201401</v>
      </c>
    </row>
    <row r="192" spans="1:10" x14ac:dyDescent="0.25">
      <c r="A192">
        <v>121</v>
      </c>
      <c r="B192" t="s">
        <v>111</v>
      </c>
      <c r="C192" s="1">
        <v>4</v>
      </c>
      <c r="D192" s="11">
        <f>SUMIFS('2012Figures'!J:J,'2012Figures'!C:C,A192,'2012Figures'!H:H,B192,'2012Figures'!I:I,C192,'2012Figures'!E:E,$B$1)</f>
        <v>0</v>
      </c>
      <c r="E192" s="12">
        <f>SUMIFS('2012Figures'!J:J,'2012Figures'!C:C,A192,'2012Figures'!H:H,B192,'2012Figures'!I:I,C192,'2012Figures'!B:B,"BrokerToCy",'2012Figures'!G:G,"E1",'2012Figures'!E:E,$B$1)</f>
        <v>0</v>
      </c>
      <c r="F192" s="12">
        <f>SUMIFS('2012Figures'!J:J,'2012Figures'!C:C,A192,'2012Figures'!H:H,B192,'2012Figures'!I:I,C192,'2012Figures'!B:B,"BrokerToCy",'2012Figures'!G:G,"P1",'2012Figures'!E:E,$B$1)</f>
        <v>0</v>
      </c>
      <c r="G192" s="12">
        <f>SUMIFS('2012Figures'!J:J,'2012Figures'!C:C,A192,'2012Figures'!H:H,B192,'2012Figures'!I:I,C192,'2012Figures'!B:B,"CyToBroker",'2012Figures'!G:G,"E1",'2012Figures'!E:E,$B$1)</f>
        <v>0</v>
      </c>
      <c r="H192" s="12">
        <f>SUMIFS('2012Figures'!J:J,'2012Figures'!C:C,A192,'2012Figures'!H:H,B192,'2012Figures'!I:I,C192,'2012Figures'!B:B,"CyToBroker",'2012Figures'!G:G,"P1",'2012Figures'!E:E,$B$1)</f>
        <v>0</v>
      </c>
      <c r="I192" s="7"/>
      <c r="J192" s="10">
        <v>201301</v>
      </c>
    </row>
    <row r="193" spans="1:10" x14ac:dyDescent="0.25">
      <c r="A193">
        <v>121</v>
      </c>
      <c r="B193" t="s">
        <v>111</v>
      </c>
      <c r="C193" s="1">
        <v>3</v>
      </c>
      <c r="D193" s="11">
        <f>SUMIFS('2012Figures'!J:J,'2012Figures'!C:C,A193,'2012Figures'!H:H,B193,'2012Figures'!I:I,C193,'2012Figures'!E:E,$B$1)</f>
        <v>0</v>
      </c>
      <c r="E193" s="12">
        <f>SUMIFS('2012Figures'!J:J,'2012Figures'!C:C,A193,'2012Figures'!H:H,B193,'2012Figures'!I:I,C193,'2012Figures'!B:B,"BrokerToCy",'2012Figures'!G:G,"E1",'2012Figures'!E:E,$B$1)</f>
        <v>0</v>
      </c>
      <c r="F193" s="12">
        <f>SUMIFS('2012Figures'!J:J,'2012Figures'!C:C,A193,'2012Figures'!H:H,B193,'2012Figures'!I:I,C193,'2012Figures'!B:B,"BrokerToCy",'2012Figures'!G:G,"P1",'2012Figures'!E:E,$B$1)</f>
        <v>0</v>
      </c>
      <c r="G193" s="12">
        <f>SUMIFS('2012Figures'!J:J,'2012Figures'!C:C,A193,'2012Figures'!H:H,B193,'2012Figures'!I:I,C193,'2012Figures'!B:B,"CyToBroker",'2012Figures'!G:G,"E1",'2012Figures'!E:E,$B$1)</f>
        <v>0</v>
      </c>
      <c r="H193" s="12">
        <f>SUMIFS('2012Figures'!J:J,'2012Figures'!C:C,A193,'2012Figures'!H:H,B193,'2012Figures'!I:I,C193,'2012Figures'!B:B,"CyToBroker",'2012Figures'!G:G,"P1",'2012Figures'!E:E,$B$1)</f>
        <v>0</v>
      </c>
      <c r="J193" s="1">
        <v>201201</v>
      </c>
    </row>
    <row r="194" spans="1:10" x14ac:dyDescent="0.25">
      <c r="A194">
        <v>121</v>
      </c>
      <c r="B194" t="s">
        <v>111</v>
      </c>
      <c r="C194" s="1">
        <v>2</v>
      </c>
      <c r="D194" s="11">
        <f>SUMIFS('2012Figures'!J:J,'2012Figures'!C:C,A194,'2012Figures'!H:H,B194,'2012Figures'!I:I,C194,'2012Figures'!E:E,$B$1)</f>
        <v>0</v>
      </c>
      <c r="E194" s="12">
        <f>SUMIFS('2012Figures'!J:J,'2012Figures'!C:C,A194,'2012Figures'!H:H,B194,'2012Figures'!I:I,C194,'2012Figures'!B:B,"BrokerToCy",'2012Figures'!G:G,"E1",'2012Figures'!E:E,$B$1)</f>
        <v>0</v>
      </c>
      <c r="F194" s="12">
        <f>SUMIFS('2012Figures'!J:J,'2012Figures'!C:C,A194,'2012Figures'!H:H,B194,'2012Figures'!I:I,C194,'2012Figures'!B:B,"BrokerToCy",'2012Figures'!G:G,"P1",'2012Figures'!E:E,$B$1)</f>
        <v>0</v>
      </c>
      <c r="G194" s="12">
        <f>SUMIFS('2012Figures'!J:J,'2012Figures'!C:C,A194,'2012Figures'!H:H,B194,'2012Figures'!I:I,C194,'2012Figures'!B:B,"CyToBroker",'2012Figures'!G:G,"E1",'2012Figures'!E:E,$B$1)</f>
        <v>0</v>
      </c>
      <c r="H194" s="12">
        <f>SUMIFS('2012Figures'!J:J,'2012Figures'!C:C,A194,'2012Figures'!H:H,B194,'2012Figures'!I:I,C194,'2012Figures'!B:B,"CyToBroker",'2012Figures'!G:G,"P1",'2012Figures'!E:E,$B$1)</f>
        <v>0</v>
      </c>
      <c r="J194" s="1">
        <v>201101</v>
      </c>
    </row>
    <row r="195" spans="1:10" x14ac:dyDescent="0.25">
      <c r="A195">
        <v>121</v>
      </c>
      <c r="B195" t="s">
        <v>111</v>
      </c>
      <c r="C195" s="1">
        <v>1</v>
      </c>
      <c r="D195" s="11">
        <f>SUMIFS('2012Figures'!J:J,'2012Figures'!C:C,A195,'2012Figures'!H:H,B195,'2012Figures'!I:I,C195,'2012Figures'!E:E,$B$1)</f>
        <v>0</v>
      </c>
      <c r="E195" s="12">
        <f>SUMIFS('2012Figures'!J:J,'2012Figures'!C:C,A195,'2012Figures'!H:H,B195,'2012Figures'!I:I,C195,'2012Figures'!B:B,"BrokerToCy",'2012Figures'!G:G,"E1",'2012Figures'!E:E,$B$1)</f>
        <v>0</v>
      </c>
      <c r="F195" s="12">
        <f>SUMIFS('2012Figures'!J:J,'2012Figures'!C:C,A195,'2012Figures'!H:H,B195,'2012Figures'!I:I,C195,'2012Figures'!B:B,"BrokerToCy",'2012Figures'!G:G,"P1",'2012Figures'!E:E,$B$1)</f>
        <v>0</v>
      </c>
      <c r="G195" s="12">
        <f>SUMIFS('2012Figures'!J:J,'2012Figures'!C:C,A195,'2012Figures'!H:H,B195,'2012Figures'!I:I,C195,'2012Figures'!B:B,"CyToBroker",'2012Figures'!G:G,"E1",'2012Figures'!E:E,$B$1)</f>
        <v>0</v>
      </c>
      <c r="H195" s="12">
        <f>SUMIFS('2012Figures'!J:J,'2012Figures'!C:C,A195,'2012Figures'!H:H,B195,'2012Figures'!I:I,C195,'2012Figures'!B:B,"CyToBroker",'2012Figures'!G:G,"P1",'2012Figures'!E:E,$B$1)</f>
        <v>0</v>
      </c>
      <c r="J195" s="1">
        <v>201001</v>
      </c>
    </row>
    <row r="196" spans="1:10" x14ac:dyDescent="0.25">
      <c r="A196">
        <v>121</v>
      </c>
      <c r="B196" t="s">
        <v>111</v>
      </c>
      <c r="D196" s="11">
        <f>SUMIFS('2012Figures'!J:J,'2012Figures'!C:C,A196,'2012Figures'!I:I,"",'2012Figures'!E:E,$B$1)</f>
        <v>0</v>
      </c>
      <c r="E196" s="12">
        <f>SUMIFS('2012Figures'!J:J,'2012Figures'!C:C,A196,'2012Figures'!I:I,"",'2012Figures'!B:B,"BrokerToCy",'2012Figures'!G:G,"E1",'2012Figures'!E:E,$B$1)</f>
        <v>0</v>
      </c>
      <c r="F196" s="12">
        <f>SUMIFS('2012Figures'!J:J,'2012Figures'!C:C,A196,'2012Figures'!I:I,"",'2012Figures'!B:B,"BrokerToCy",'2012Figures'!G:G,"P1",'2012Figures'!E:E,$B$1)</f>
        <v>0</v>
      </c>
      <c r="G196" s="12">
        <f>SUMIFS('2012Figures'!J:J,'2012Figures'!C:C,A196,'2012Figures'!I:I,"",'2012Figures'!B:B,"CyToBroker",'2012Figures'!G:G,"E1",'2012Figures'!E:E,$B$1)</f>
        <v>0</v>
      </c>
      <c r="H196" s="12">
        <f>SUMIFS('2012Figures'!J:J,'2012Figures'!C:C,A196,'2012Figures'!I:I,"",'2012Figures'!B:B,"CyToBroker",'2012Figures'!G:G,"P1",'2012Figures'!E:E,$B$1)</f>
        <v>0</v>
      </c>
      <c r="J196" s="1" t="s">
        <v>131</v>
      </c>
    </row>
    <row r="197" spans="1:10" x14ac:dyDescent="0.25">
      <c r="A197" s="37"/>
      <c r="B197" s="37" t="s">
        <v>92</v>
      </c>
      <c r="C197" s="38"/>
      <c r="D197" s="39">
        <f>SUM(E197:H197)</f>
        <v>0</v>
      </c>
      <c r="E197" s="39">
        <f>SUM(E190:E196)</f>
        <v>0</v>
      </c>
      <c r="F197" s="39">
        <f>SUM(F190:F196)</f>
        <v>0</v>
      </c>
      <c r="G197" s="39">
        <f>SUM(G190:G196)</f>
        <v>0</v>
      </c>
      <c r="H197" s="39">
        <f>SUM(H190:H196)</f>
        <v>0</v>
      </c>
      <c r="I197" s="37"/>
      <c r="J197" s="38"/>
    </row>
    <row r="198" spans="1:10" x14ac:dyDescent="0.25">
      <c r="A198" s="13">
        <v>122</v>
      </c>
      <c r="B198" s="13" t="s">
        <v>67</v>
      </c>
      <c r="C198" s="14" t="s">
        <v>88</v>
      </c>
      <c r="D198" s="15">
        <f>SUMIFS('2012Figures'!J:J,'2012Figures'!C:C,A198,'2012Figures'!E:E,$B$1)</f>
        <v>0</v>
      </c>
      <c r="E198" s="15">
        <f>SUMIFS('2012Figures'!J:J,'2012Figures'!C:C,A198,'2012Figures'!B:B,"BrokerToCy",'2012Figures'!G:G,"E1",'2012Figures'!E:E,$B$1)</f>
        <v>0</v>
      </c>
      <c r="F198" s="15">
        <f>SUMIFS('2012Figures'!J:J,'2012Figures'!C:C,A198,'2012Figures'!B:B,"BrokerToCy",'2012Figures'!G:G,"P1",'2012Figures'!E:E,$B$1)</f>
        <v>0</v>
      </c>
      <c r="G198" s="15">
        <f>SUMIFS('2012Figures'!J:J,'2012Figures'!C:C,A198,'2012Figures'!B:B,"CyToBroker",'2012Figures'!G:G,"E1",'2012Figures'!E:E,$B$1)</f>
        <v>0</v>
      </c>
      <c r="H198" s="15">
        <f>SUMIFS('2012Figures'!J:J,'2012Figures'!C:C,A198,'2012Figures'!B:B,"CyToBroker",'2012Figures'!G:G,"P1",'2012Figures'!E:E,$B$1)</f>
        <v>0</v>
      </c>
      <c r="I198" s="13"/>
      <c r="J198" s="14"/>
    </row>
    <row r="199" spans="1:10" x14ac:dyDescent="0.25">
      <c r="A199">
        <v>122</v>
      </c>
      <c r="B199" t="s">
        <v>67</v>
      </c>
      <c r="C199" s="1">
        <v>6</v>
      </c>
      <c r="D199" s="11">
        <f>SUMIFS('2012Figures'!J:J,'2012Figures'!C:C,A199,'2012Figures'!H:H,B199,'2012Figures'!I:I,C199,'2012Figures'!E:E,$B$1)</f>
        <v>0</v>
      </c>
      <c r="E199" s="12">
        <f>SUMIFS('2012Figures'!J:J,'2012Figures'!C:C,A199,'2012Figures'!H:H,B199,'2012Figures'!I:I,C199,'2012Figures'!B:B,"BrokerToCy",'2012Figures'!G:G,"E1",'2012Figures'!E:E,$B$1)</f>
        <v>0</v>
      </c>
      <c r="F199" s="12">
        <f>SUMIFS('2012Figures'!J:J,'2012Figures'!C:C,A199,'2012Figures'!H:H,B199,'2012Figures'!I:I,C199,'2012Figures'!B:B,"BrokerToCy",'2012Figures'!G:G,"P1",'2012Figures'!E:E,$B$1)</f>
        <v>0</v>
      </c>
      <c r="G199" s="12">
        <f>SUMIFS('2012Figures'!J:J,'2012Figures'!C:C,A199,'2012Figures'!H:H,B199,'2012Figures'!I:I,C199,'2012Figures'!B:B,"CyToBroker",'2012Figures'!G:G,"E1",'2012Figures'!E:E,$B$1)</f>
        <v>0</v>
      </c>
      <c r="H199" s="12">
        <f>SUMIFS('2012Figures'!J:J,'2012Figures'!C:C,A199,'2012Figures'!H:H,B199,'2012Figures'!I:I,C199,'2012Figures'!B:B,"CyToBroker",'2012Figures'!G:G,"P1",'2012Figures'!E:E,$B$1)</f>
        <v>0</v>
      </c>
      <c r="I199" s="17"/>
      <c r="J199" s="18">
        <v>201501</v>
      </c>
    </row>
    <row r="200" spans="1:10" x14ac:dyDescent="0.25">
      <c r="A200">
        <v>122</v>
      </c>
      <c r="B200" t="s">
        <v>67</v>
      </c>
      <c r="C200" s="1">
        <v>5</v>
      </c>
      <c r="D200" s="11">
        <f>SUMIFS('2012Figures'!J:J,'2012Figures'!C:C,A200,'2012Figures'!H:H,B200,'2012Figures'!I:I,C200,'2012Figures'!E:E,$B$1)</f>
        <v>0</v>
      </c>
      <c r="E200" s="12">
        <f>SUMIFS('2012Figures'!J:J,'2012Figures'!C:C,A200,'2012Figures'!H:H,B200,'2012Figures'!I:I,C200,'2012Figures'!B:B,"BrokerToCy",'2012Figures'!G:G,"E1",'2012Figures'!E:E,$B$1)</f>
        <v>0</v>
      </c>
      <c r="F200" s="12">
        <f>SUMIFS('2012Figures'!J:J,'2012Figures'!C:C,A200,'2012Figures'!H:H,B200,'2012Figures'!I:I,C200,'2012Figures'!B:B,"BrokerToCy",'2012Figures'!G:G,"P1",'2012Figures'!E:E,$B$1)</f>
        <v>0</v>
      </c>
      <c r="G200" s="12">
        <f>SUMIFS('2012Figures'!J:J,'2012Figures'!C:C,A200,'2012Figures'!H:H,B200,'2012Figures'!I:I,C200,'2012Figures'!B:B,"CyToBroker",'2012Figures'!G:G,"E1",'2012Figures'!E:E,$B$1)</f>
        <v>0</v>
      </c>
      <c r="H200" s="12">
        <f>SUMIFS('2012Figures'!J:J,'2012Figures'!C:C,A200,'2012Figures'!H:H,B200,'2012Figures'!I:I,C200,'2012Figures'!B:B,"CyToBroker",'2012Figures'!G:G,"P1",'2012Figures'!E:E,$B$1)</f>
        <v>0</v>
      </c>
      <c r="J200" s="1">
        <v>201401</v>
      </c>
    </row>
    <row r="201" spans="1:10" x14ac:dyDescent="0.25">
      <c r="A201">
        <v>122</v>
      </c>
      <c r="B201" t="s">
        <v>67</v>
      </c>
      <c r="C201" s="1">
        <v>4</v>
      </c>
      <c r="D201" s="11">
        <f>SUMIFS('2012Figures'!J:J,'2012Figures'!C:C,A201,'2012Figures'!H:H,B201,'2012Figures'!I:I,C201,'2012Figures'!E:E,$B$1)</f>
        <v>0</v>
      </c>
      <c r="E201" s="12">
        <f>SUMIFS('2012Figures'!J:J,'2012Figures'!C:C,A201,'2012Figures'!H:H,B201,'2012Figures'!I:I,C201,'2012Figures'!B:B,"BrokerToCy",'2012Figures'!G:G,"E1",'2012Figures'!E:E,$B$1)</f>
        <v>0</v>
      </c>
      <c r="F201" s="12">
        <f>SUMIFS('2012Figures'!J:J,'2012Figures'!C:C,A201,'2012Figures'!H:H,B201,'2012Figures'!I:I,C201,'2012Figures'!B:B,"BrokerToCy",'2012Figures'!G:G,"P1",'2012Figures'!E:E,$B$1)</f>
        <v>0</v>
      </c>
      <c r="G201" s="12">
        <f>SUMIFS('2012Figures'!J:J,'2012Figures'!C:C,A201,'2012Figures'!H:H,B201,'2012Figures'!I:I,C201,'2012Figures'!B:B,"CyToBroker",'2012Figures'!G:G,"E1",'2012Figures'!E:E,$B$1)</f>
        <v>0</v>
      </c>
      <c r="H201" s="12">
        <f>SUMIFS('2012Figures'!J:J,'2012Figures'!C:C,A201,'2012Figures'!H:H,B201,'2012Figures'!I:I,C201,'2012Figures'!B:B,"CyToBroker",'2012Figures'!G:G,"P1",'2012Figures'!E:E,$B$1)</f>
        <v>0</v>
      </c>
      <c r="I201" s="7"/>
      <c r="J201" s="10">
        <v>201301</v>
      </c>
    </row>
    <row r="202" spans="1:10" x14ac:dyDescent="0.25">
      <c r="A202">
        <v>122</v>
      </c>
      <c r="B202" t="s">
        <v>67</v>
      </c>
      <c r="C202" s="1">
        <v>3</v>
      </c>
      <c r="D202" s="11">
        <f>SUMIFS('2012Figures'!J:J,'2012Figures'!C:C,A202,'2012Figures'!H:H,B202,'2012Figures'!I:I,C202,'2012Figures'!E:E,$B$1)</f>
        <v>0</v>
      </c>
      <c r="E202" s="12">
        <f>SUMIFS('2012Figures'!J:J,'2012Figures'!C:C,A202,'2012Figures'!H:H,B202,'2012Figures'!I:I,C202,'2012Figures'!B:B,"BrokerToCy",'2012Figures'!G:G,"E1",'2012Figures'!E:E,$B$1)</f>
        <v>0</v>
      </c>
      <c r="F202" s="12">
        <f>SUMIFS('2012Figures'!J:J,'2012Figures'!C:C,A202,'2012Figures'!H:H,B202,'2012Figures'!I:I,C202,'2012Figures'!B:B,"BrokerToCy",'2012Figures'!G:G,"P1",'2012Figures'!E:E,$B$1)</f>
        <v>0</v>
      </c>
      <c r="G202" s="12">
        <f>SUMIFS('2012Figures'!J:J,'2012Figures'!C:C,A202,'2012Figures'!H:H,B202,'2012Figures'!I:I,C202,'2012Figures'!B:B,"CyToBroker",'2012Figures'!G:G,"E1",'2012Figures'!E:E,$B$1)</f>
        <v>0</v>
      </c>
      <c r="H202" s="12">
        <f>SUMIFS('2012Figures'!J:J,'2012Figures'!C:C,A202,'2012Figures'!H:H,B202,'2012Figures'!I:I,C202,'2012Figures'!B:B,"CyToBroker",'2012Figures'!G:G,"P1",'2012Figures'!E:E,$B$1)</f>
        <v>0</v>
      </c>
      <c r="J202" s="1">
        <v>201201</v>
      </c>
    </row>
    <row r="203" spans="1:10" x14ac:dyDescent="0.25">
      <c r="A203">
        <v>122</v>
      </c>
      <c r="B203" t="s">
        <v>67</v>
      </c>
      <c r="C203" s="1">
        <v>2</v>
      </c>
      <c r="D203" s="11">
        <f>SUMIFS('2012Figures'!J:J,'2012Figures'!C:C,A203,'2012Figures'!H:H,B203,'2012Figures'!I:I,C203,'2012Figures'!E:E,$B$1)</f>
        <v>0</v>
      </c>
      <c r="E203" s="12">
        <f>SUMIFS('2012Figures'!J:J,'2012Figures'!C:C,A203,'2012Figures'!H:H,B203,'2012Figures'!I:I,C203,'2012Figures'!B:B,"BrokerToCy",'2012Figures'!G:G,"E1",'2012Figures'!E:E,$B$1)</f>
        <v>0</v>
      </c>
      <c r="F203" s="12">
        <f>SUMIFS('2012Figures'!J:J,'2012Figures'!C:C,A203,'2012Figures'!H:H,B203,'2012Figures'!I:I,C203,'2012Figures'!B:B,"BrokerToCy",'2012Figures'!G:G,"P1",'2012Figures'!E:E,$B$1)</f>
        <v>0</v>
      </c>
      <c r="G203" s="12">
        <f>SUMIFS('2012Figures'!J:J,'2012Figures'!C:C,A203,'2012Figures'!H:H,B203,'2012Figures'!I:I,C203,'2012Figures'!B:B,"CyToBroker",'2012Figures'!G:G,"E1",'2012Figures'!E:E,$B$1)</f>
        <v>0</v>
      </c>
      <c r="H203" s="12">
        <f>SUMIFS('2012Figures'!J:J,'2012Figures'!C:C,A203,'2012Figures'!H:H,B203,'2012Figures'!I:I,C203,'2012Figures'!B:B,"CyToBroker",'2012Figures'!G:G,"P1",'2012Figures'!E:E,$B$1)</f>
        <v>0</v>
      </c>
      <c r="J203" s="1">
        <v>201101</v>
      </c>
    </row>
    <row r="204" spans="1:10" x14ac:dyDescent="0.25">
      <c r="A204">
        <v>122</v>
      </c>
      <c r="B204" t="s">
        <v>67</v>
      </c>
      <c r="C204" s="1">
        <v>1</v>
      </c>
      <c r="D204" s="11">
        <f>SUMIFS('2012Figures'!J:J,'2012Figures'!C:C,A204,'2012Figures'!H:H,B204,'2012Figures'!I:I,C204,'2012Figures'!E:E,$B$1)</f>
        <v>0</v>
      </c>
      <c r="E204" s="12">
        <f>SUMIFS('2012Figures'!J:J,'2012Figures'!C:C,A204,'2012Figures'!H:H,B204,'2012Figures'!I:I,C204,'2012Figures'!B:B,"BrokerToCy",'2012Figures'!G:G,"E1",'2012Figures'!E:E,$B$1)</f>
        <v>0</v>
      </c>
      <c r="F204" s="12">
        <f>SUMIFS('2012Figures'!J:J,'2012Figures'!C:C,A204,'2012Figures'!H:H,B204,'2012Figures'!I:I,C204,'2012Figures'!B:B,"BrokerToCy",'2012Figures'!G:G,"P1",'2012Figures'!E:E,$B$1)</f>
        <v>0</v>
      </c>
      <c r="G204" s="12">
        <f>SUMIFS('2012Figures'!J:J,'2012Figures'!C:C,A204,'2012Figures'!H:H,B204,'2012Figures'!I:I,C204,'2012Figures'!B:B,"CyToBroker",'2012Figures'!G:G,"E1",'2012Figures'!E:E,$B$1)</f>
        <v>0</v>
      </c>
      <c r="H204" s="12">
        <f>SUMIFS('2012Figures'!J:J,'2012Figures'!C:C,A204,'2012Figures'!H:H,B204,'2012Figures'!I:I,C204,'2012Figures'!B:B,"CyToBroker",'2012Figures'!G:G,"P1",'2012Figures'!E:E,$B$1)</f>
        <v>0</v>
      </c>
      <c r="J204" s="1">
        <v>201001</v>
      </c>
    </row>
    <row r="205" spans="1:10" x14ac:dyDescent="0.25">
      <c r="A205">
        <v>122</v>
      </c>
      <c r="B205" t="s">
        <v>67</v>
      </c>
      <c r="D205" s="11">
        <f>SUMIFS('2012Figures'!J:J,'2012Figures'!C:C,A205,'2012Figures'!I:I,"",'2012Figures'!E:E,$B$1)</f>
        <v>0</v>
      </c>
      <c r="E205" s="12">
        <f>SUMIFS('2012Figures'!J:J,'2012Figures'!C:C,A205,'2012Figures'!I:I,"",'2012Figures'!B:B,"BrokerToCy",'2012Figures'!G:G,"E1",'2012Figures'!E:E,$B$1)</f>
        <v>0</v>
      </c>
      <c r="F205" s="12">
        <f>SUMIFS('2012Figures'!J:J,'2012Figures'!C:C,A205,'2012Figures'!I:I,"",'2012Figures'!B:B,"BrokerToCy",'2012Figures'!G:G,"P1",'2012Figures'!E:E,$B$1)</f>
        <v>0</v>
      </c>
      <c r="G205" s="12">
        <f>SUMIFS('2012Figures'!J:J,'2012Figures'!C:C,A205,'2012Figures'!I:I,"",'2012Figures'!B:B,"CyToBroker",'2012Figures'!G:G,"E1",'2012Figures'!E:E,$B$1)</f>
        <v>0</v>
      </c>
      <c r="H205" s="12">
        <f>SUMIFS('2012Figures'!J:J,'2012Figures'!C:C,A205,'2012Figures'!I:I,"",'2012Figures'!B:B,"CyToBroker",'2012Figures'!G:G,"P1",'2012Figures'!E:E,$B$1)</f>
        <v>0</v>
      </c>
      <c r="J205" s="1" t="s">
        <v>131</v>
      </c>
    </row>
    <row r="206" spans="1:10" x14ac:dyDescent="0.25">
      <c r="A206" s="37"/>
      <c r="B206" s="37" t="s">
        <v>92</v>
      </c>
      <c r="C206" s="38"/>
      <c r="D206" s="39">
        <f>SUM(E206:H206)</f>
        <v>0</v>
      </c>
      <c r="E206" s="39">
        <f>SUM(E199:E205)</f>
        <v>0</v>
      </c>
      <c r="F206" s="39">
        <f>SUM(F199:F205)</f>
        <v>0</v>
      </c>
      <c r="G206" s="39">
        <f>SUM(G199:G205)</f>
        <v>0</v>
      </c>
      <c r="H206" s="39">
        <f>SUM(H199:H205)</f>
        <v>0</v>
      </c>
      <c r="I206" s="37"/>
      <c r="J206" s="38"/>
    </row>
    <row r="207" spans="1:10" x14ac:dyDescent="0.25">
      <c r="A207" s="13">
        <v>123</v>
      </c>
      <c r="B207" s="13" t="s">
        <v>39</v>
      </c>
      <c r="C207" s="14" t="s">
        <v>88</v>
      </c>
      <c r="D207" s="15">
        <f>SUMIFS('2012Figures'!J:J,'2012Figures'!C:C,A207,'2012Figures'!E:E,$B$1)</f>
        <v>2</v>
      </c>
      <c r="E207" s="15">
        <f>SUMIFS('2012Figures'!J:J,'2012Figures'!C:C,A207,'2012Figures'!B:B,"BrokerToCy",'2012Figures'!G:G,"E1",'2012Figures'!E:E,$B$1)</f>
        <v>2</v>
      </c>
      <c r="F207" s="15">
        <f>SUMIFS('2012Figures'!J:J,'2012Figures'!C:C,A207,'2012Figures'!B:B,"BrokerToCy",'2012Figures'!G:G,"P1",'2012Figures'!E:E,$B$1)</f>
        <v>0</v>
      </c>
      <c r="G207" s="15">
        <f>SUMIFS('2012Figures'!J:J,'2012Figures'!C:C,A207,'2012Figures'!B:B,"CyToBroker",'2012Figures'!G:G,"E1",'2012Figures'!E:E,$B$1)</f>
        <v>0</v>
      </c>
      <c r="H207" s="15">
        <f>SUMIFS('2012Figures'!J:J,'2012Figures'!C:C,A207,'2012Figures'!B:B,"CyToBroker",'2012Figures'!G:G,"P1",'2012Figures'!E:E,$B$1)</f>
        <v>0</v>
      </c>
      <c r="I207" s="13"/>
      <c r="J207" s="14"/>
    </row>
    <row r="208" spans="1:10" x14ac:dyDescent="0.25">
      <c r="A208">
        <v>123</v>
      </c>
      <c r="B208" t="s">
        <v>39</v>
      </c>
      <c r="C208" s="1">
        <v>5</v>
      </c>
      <c r="D208" s="11">
        <f>SUMIFS('2012Figures'!J:J,'2012Figures'!C:C,A208,'2012Figures'!H:H,B208,'2012Figures'!I:I,C208,'2012Figures'!E:E,$B$1)</f>
        <v>0</v>
      </c>
      <c r="E208" s="12">
        <f>SUMIFS('2012Figures'!J:J,'2012Figures'!C:C,A208,'2012Figures'!H:H,B208,'2012Figures'!I:I,C208,'2012Figures'!B:B,"BrokerToCy",'2012Figures'!G:G,"E1",'2012Figures'!E:E,$B$1)</f>
        <v>0</v>
      </c>
      <c r="F208" s="12">
        <f>SUMIFS('2012Figures'!J:J,'2012Figures'!C:C,A208,'2012Figures'!H:H,B208,'2012Figures'!I:I,C208,'2012Figures'!B:B,"BrokerToCy",'2012Figures'!G:G,"P1",'2012Figures'!E:E,$B$1)</f>
        <v>0</v>
      </c>
      <c r="G208" s="12">
        <f>SUMIFS('2012Figures'!J:J,'2012Figures'!C:C,A208,'2012Figures'!H:H,B208,'2012Figures'!I:I,C208,'2012Figures'!B:B,"CyToBroker",'2012Figures'!G:G,"E1",'2012Figures'!E:E,$B$1)</f>
        <v>0</v>
      </c>
      <c r="H208" s="12">
        <f>SUMIFS('2012Figures'!J:J,'2012Figures'!C:C,A208,'2012Figures'!H:H,B208,'2012Figures'!I:I,C208,'2012Figures'!B:B,"CyToBroker",'2012Figures'!G:G,"P1",'2012Figures'!E:E,$B$1)</f>
        <v>0</v>
      </c>
      <c r="J208" s="1">
        <v>201401</v>
      </c>
    </row>
    <row r="209" spans="1:10" x14ac:dyDescent="0.25">
      <c r="A209">
        <v>123</v>
      </c>
      <c r="B209" t="s">
        <v>39</v>
      </c>
      <c r="C209" s="1">
        <v>4</v>
      </c>
      <c r="D209" s="11">
        <f>SUMIFS('2012Figures'!J:J,'2012Figures'!C:C,A209,'2012Figures'!H:H,B209,'2012Figures'!I:I,C209,'2012Figures'!E:E,$B$1)</f>
        <v>0</v>
      </c>
      <c r="E209" s="12">
        <f>SUMIFS('2012Figures'!J:J,'2012Figures'!C:C,A209,'2012Figures'!H:H,B209,'2012Figures'!I:I,C209,'2012Figures'!B:B,"BrokerToCy",'2012Figures'!G:G,"E1",'2012Figures'!E:E,$B$1)</f>
        <v>0</v>
      </c>
      <c r="F209" s="12">
        <f>SUMIFS('2012Figures'!J:J,'2012Figures'!C:C,A209,'2012Figures'!H:H,B209,'2012Figures'!I:I,C209,'2012Figures'!B:B,"BrokerToCy",'2012Figures'!G:G,"P1",'2012Figures'!E:E,$B$1)</f>
        <v>0</v>
      </c>
      <c r="G209" s="12">
        <f>SUMIFS('2012Figures'!J:J,'2012Figures'!C:C,A209,'2012Figures'!H:H,B209,'2012Figures'!I:I,C209,'2012Figures'!B:B,"CyToBroker",'2012Figures'!G:G,"E1",'2012Figures'!E:E,$B$1)</f>
        <v>0</v>
      </c>
      <c r="H209" s="12">
        <f>SUMIFS('2012Figures'!J:J,'2012Figures'!C:C,A209,'2012Figures'!H:H,B209,'2012Figures'!I:I,C209,'2012Figures'!B:B,"CyToBroker",'2012Figures'!G:G,"P1",'2012Figures'!E:E,$B$1)</f>
        <v>0</v>
      </c>
      <c r="I209" s="7"/>
      <c r="J209" s="10">
        <v>201301</v>
      </c>
    </row>
    <row r="210" spans="1:10" x14ac:dyDescent="0.25">
      <c r="A210">
        <v>123</v>
      </c>
      <c r="B210" t="s">
        <v>39</v>
      </c>
      <c r="C210" s="1">
        <v>3</v>
      </c>
      <c r="D210" s="11">
        <f>SUMIFS('2012Figures'!J:J,'2012Figures'!C:C,A210,'2012Figures'!H:H,B210,'2012Figures'!I:I,C210,'2012Figures'!E:E,$B$1)</f>
        <v>2</v>
      </c>
      <c r="E210" s="12">
        <f>SUMIFS('2012Figures'!J:J,'2012Figures'!C:C,A210,'2012Figures'!H:H,B210,'2012Figures'!I:I,C210,'2012Figures'!B:B,"BrokerToCy",'2012Figures'!G:G,"E1",'2012Figures'!E:E,$B$1)</f>
        <v>2</v>
      </c>
      <c r="F210" s="12">
        <f>SUMIFS('2012Figures'!J:J,'2012Figures'!C:C,A210,'2012Figures'!H:H,B210,'2012Figures'!I:I,C210,'2012Figures'!B:B,"BrokerToCy",'2012Figures'!G:G,"P1",'2012Figures'!E:E,$B$1)</f>
        <v>0</v>
      </c>
      <c r="G210" s="12">
        <f>SUMIFS('2012Figures'!J:J,'2012Figures'!C:C,A210,'2012Figures'!H:H,B210,'2012Figures'!I:I,C210,'2012Figures'!B:B,"CyToBroker",'2012Figures'!G:G,"E1",'2012Figures'!E:E,$B$1)</f>
        <v>0</v>
      </c>
      <c r="H210" s="12">
        <f>SUMIFS('2012Figures'!J:J,'2012Figures'!C:C,A210,'2012Figures'!H:H,B210,'2012Figures'!I:I,C210,'2012Figures'!B:B,"CyToBroker",'2012Figures'!G:G,"P1",'2012Figures'!E:E,$B$1)</f>
        <v>0</v>
      </c>
      <c r="J210" s="1">
        <v>201201</v>
      </c>
    </row>
    <row r="211" spans="1:10" x14ac:dyDescent="0.25">
      <c r="A211">
        <v>123</v>
      </c>
      <c r="B211" t="s">
        <v>39</v>
      </c>
      <c r="C211" s="1">
        <v>2</v>
      </c>
      <c r="D211" s="11">
        <f>SUMIFS('2012Figures'!J:J,'2012Figures'!C:C,A211,'2012Figures'!H:H,B211,'2012Figures'!I:I,C211,'2012Figures'!E:E,$B$1)</f>
        <v>0</v>
      </c>
      <c r="E211" s="12">
        <f>SUMIFS('2012Figures'!J:J,'2012Figures'!C:C,A211,'2012Figures'!H:H,B211,'2012Figures'!I:I,C211,'2012Figures'!B:B,"BrokerToCy",'2012Figures'!G:G,"E1",'2012Figures'!E:E,$B$1)</f>
        <v>0</v>
      </c>
      <c r="F211" s="12">
        <f>SUMIFS('2012Figures'!J:J,'2012Figures'!C:C,A211,'2012Figures'!H:H,B211,'2012Figures'!I:I,C211,'2012Figures'!B:B,"BrokerToCy",'2012Figures'!G:G,"P1",'2012Figures'!E:E,$B$1)</f>
        <v>0</v>
      </c>
      <c r="G211" s="12">
        <f>SUMIFS('2012Figures'!J:J,'2012Figures'!C:C,A211,'2012Figures'!H:H,B211,'2012Figures'!I:I,C211,'2012Figures'!B:B,"CyToBroker",'2012Figures'!G:G,"E1",'2012Figures'!E:E,$B$1)</f>
        <v>0</v>
      </c>
      <c r="H211" s="12">
        <f>SUMIFS('2012Figures'!J:J,'2012Figures'!C:C,A211,'2012Figures'!H:H,B211,'2012Figures'!I:I,C211,'2012Figures'!B:B,"CyToBroker",'2012Figures'!G:G,"P1",'2012Figures'!E:E,$B$1)</f>
        <v>0</v>
      </c>
      <c r="J211" s="1">
        <v>201101</v>
      </c>
    </row>
    <row r="212" spans="1:10" x14ac:dyDescent="0.25">
      <c r="A212">
        <v>123</v>
      </c>
      <c r="B212" t="s">
        <v>39</v>
      </c>
      <c r="C212" s="1">
        <v>1</v>
      </c>
      <c r="D212" s="11">
        <f>SUMIFS('2012Figures'!J:J,'2012Figures'!C:C,A212,'2012Figures'!H:H,B212,'2012Figures'!I:I,C212,'2012Figures'!E:E,$B$1)</f>
        <v>0</v>
      </c>
      <c r="E212" s="12">
        <f>SUMIFS('2012Figures'!J:J,'2012Figures'!C:C,A212,'2012Figures'!H:H,B212,'2012Figures'!I:I,C212,'2012Figures'!B:B,"BrokerToCy",'2012Figures'!G:G,"E1",'2012Figures'!E:E,$B$1)</f>
        <v>0</v>
      </c>
      <c r="F212" s="12">
        <f>SUMIFS('2012Figures'!J:J,'2012Figures'!C:C,A212,'2012Figures'!H:H,B212,'2012Figures'!I:I,C212,'2012Figures'!B:B,"BrokerToCy",'2012Figures'!G:G,"P1",'2012Figures'!E:E,$B$1)</f>
        <v>0</v>
      </c>
      <c r="G212" s="12">
        <f>SUMIFS('2012Figures'!J:J,'2012Figures'!C:C,A212,'2012Figures'!H:H,B212,'2012Figures'!I:I,C212,'2012Figures'!B:B,"CyToBroker",'2012Figures'!G:G,"E1",'2012Figures'!E:E,$B$1)</f>
        <v>0</v>
      </c>
      <c r="H212" s="12">
        <f>SUMIFS('2012Figures'!J:J,'2012Figures'!C:C,A212,'2012Figures'!H:H,B212,'2012Figures'!I:I,C212,'2012Figures'!B:B,"CyToBroker",'2012Figures'!G:G,"P1",'2012Figures'!E:E,$B$1)</f>
        <v>0</v>
      </c>
      <c r="J212" s="1">
        <v>201001</v>
      </c>
    </row>
    <row r="213" spans="1:10" x14ac:dyDescent="0.25">
      <c r="A213">
        <v>123</v>
      </c>
      <c r="B213" t="s">
        <v>39</v>
      </c>
      <c r="D213" s="11">
        <f>SUMIFS('2012Figures'!J:J,'2012Figures'!C:C,A213,'2012Figures'!I:I,"",'2012Figures'!E:E,$B$1)</f>
        <v>0</v>
      </c>
      <c r="E213" s="12">
        <f>SUMIFS('2012Figures'!J:J,'2012Figures'!C:C,A213,'2012Figures'!I:I,"",'2012Figures'!B:B,"BrokerToCy",'2012Figures'!G:G,"E1",'2012Figures'!E:E,$B$1)</f>
        <v>0</v>
      </c>
      <c r="F213" s="12">
        <f>SUMIFS('2012Figures'!J:J,'2012Figures'!C:C,A213,'2012Figures'!I:I,"",'2012Figures'!B:B,"BrokerToCy",'2012Figures'!G:G,"P1",'2012Figures'!E:E,$B$1)</f>
        <v>0</v>
      </c>
      <c r="G213" s="12">
        <f>SUMIFS('2012Figures'!J:J,'2012Figures'!C:C,A213,'2012Figures'!I:I,"",'2012Figures'!B:B,"CyToBroker",'2012Figures'!G:G,"E1",'2012Figures'!E:E,$B$1)</f>
        <v>0</v>
      </c>
      <c r="H213" s="12">
        <f>SUMIFS('2012Figures'!J:J,'2012Figures'!C:C,A213,'2012Figures'!I:I,"",'2012Figures'!B:B,"CyToBroker",'2012Figures'!G:G,"P1",'2012Figures'!E:E,$B$1)</f>
        <v>0</v>
      </c>
      <c r="J213" s="1" t="s">
        <v>131</v>
      </c>
    </row>
    <row r="214" spans="1:10" x14ac:dyDescent="0.25">
      <c r="A214" s="37"/>
      <c r="B214" s="37" t="s">
        <v>92</v>
      </c>
      <c r="C214" s="38"/>
      <c r="D214" s="39">
        <f>SUM(E214:H214)</f>
        <v>2</v>
      </c>
      <c r="E214" s="39">
        <f>SUM(E208:E213)</f>
        <v>2</v>
      </c>
      <c r="F214" s="39">
        <f>SUM(F208:F213)</f>
        <v>0</v>
      </c>
      <c r="G214" s="39">
        <f>SUM(G208:G213)</f>
        <v>0</v>
      </c>
      <c r="H214" s="39">
        <f>SUM(H208:H213)</f>
        <v>0</v>
      </c>
      <c r="I214" s="37"/>
      <c r="J214" s="38"/>
    </row>
    <row r="215" spans="1:10" x14ac:dyDescent="0.25">
      <c r="A215" s="13">
        <v>124</v>
      </c>
      <c r="B215" s="13" t="s">
        <v>112</v>
      </c>
      <c r="C215" s="14" t="s">
        <v>88</v>
      </c>
      <c r="D215" s="15">
        <f>SUMIFS('2012Figures'!J:J,'2012Figures'!C:C,A215,'2012Figures'!E:E,$B$1)</f>
        <v>0</v>
      </c>
      <c r="E215" s="15">
        <f>SUMIFS('2012Figures'!J:J,'2012Figures'!C:C,A215,'2012Figures'!B:B,"BrokerToCy",'2012Figures'!G:G,"E1",'2012Figures'!E:E,$B$1)</f>
        <v>0</v>
      </c>
      <c r="F215" s="15">
        <f>SUMIFS('2012Figures'!J:J,'2012Figures'!C:C,A215,'2012Figures'!B:B,"BrokerToCy",'2012Figures'!G:G,"P1",'2012Figures'!E:E,$B$1)</f>
        <v>0</v>
      </c>
      <c r="G215" s="15">
        <f>SUMIFS('2012Figures'!J:J,'2012Figures'!C:C,A215,'2012Figures'!B:B,"CyToBroker",'2012Figures'!G:G,"E1",'2012Figures'!E:E,$B$1)</f>
        <v>0</v>
      </c>
      <c r="H215" s="15">
        <f>SUMIFS('2012Figures'!J:J,'2012Figures'!C:C,A215,'2012Figures'!B:B,"CyToBroker",'2012Figures'!G:G,"P1",'2012Figures'!E:E,$B$1)</f>
        <v>0</v>
      </c>
      <c r="I215" s="13"/>
      <c r="J215" s="14"/>
    </row>
    <row r="216" spans="1:10" x14ac:dyDescent="0.25">
      <c r="A216">
        <v>124</v>
      </c>
      <c r="B216" t="s">
        <v>112</v>
      </c>
      <c r="C216" s="1">
        <v>5</v>
      </c>
      <c r="D216" s="11">
        <f>SUMIFS('2012Figures'!J:J,'2012Figures'!C:C,A216,'2012Figures'!H:H,B216,'2012Figures'!I:I,C216,'2012Figures'!E:E,$B$1)</f>
        <v>0</v>
      </c>
      <c r="E216" s="12">
        <f>SUMIFS('2012Figures'!J:J,'2012Figures'!C:C,A216,'2012Figures'!H:H,B216,'2012Figures'!I:I,C216,'2012Figures'!B:B,"BrokerToCy",'2012Figures'!G:G,"E1",'2012Figures'!E:E,$B$1)</f>
        <v>0</v>
      </c>
      <c r="F216" s="12">
        <f>SUMIFS('2012Figures'!J:J,'2012Figures'!C:C,A216,'2012Figures'!H:H,B216,'2012Figures'!I:I,C216,'2012Figures'!B:B,"BrokerToCy",'2012Figures'!G:G,"P1",'2012Figures'!E:E,$B$1)</f>
        <v>0</v>
      </c>
      <c r="G216" s="12">
        <f>SUMIFS('2012Figures'!J:J,'2012Figures'!C:C,A216,'2012Figures'!H:H,B216,'2012Figures'!I:I,C216,'2012Figures'!B:B,"CyToBroker",'2012Figures'!G:G,"E1",'2012Figures'!E:E,$B$1)</f>
        <v>0</v>
      </c>
      <c r="H216" s="12">
        <f>SUMIFS('2012Figures'!J:J,'2012Figures'!C:C,A216,'2012Figures'!H:H,B216,'2012Figures'!I:I,C216,'2012Figures'!B:B,"CyToBroker",'2012Figures'!G:G,"P1",'2012Figures'!E:E,$B$1)</f>
        <v>0</v>
      </c>
      <c r="J216" s="1">
        <v>201401</v>
      </c>
    </row>
    <row r="217" spans="1:10" x14ac:dyDescent="0.25">
      <c r="A217">
        <v>124</v>
      </c>
      <c r="B217" t="s">
        <v>112</v>
      </c>
      <c r="C217" s="1">
        <v>4</v>
      </c>
      <c r="D217" s="11">
        <f>SUMIFS('2012Figures'!J:J,'2012Figures'!C:C,A217,'2012Figures'!H:H,B217,'2012Figures'!I:I,C217,'2012Figures'!E:E,$B$1)</f>
        <v>0</v>
      </c>
      <c r="E217" s="12">
        <f>SUMIFS('2012Figures'!J:J,'2012Figures'!C:C,A217,'2012Figures'!H:H,B217,'2012Figures'!I:I,C217,'2012Figures'!B:B,"BrokerToCy",'2012Figures'!G:G,"E1",'2012Figures'!E:E,$B$1)</f>
        <v>0</v>
      </c>
      <c r="F217" s="12">
        <f>SUMIFS('2012Figures'!J:J,'2012Figures'!C:C,A217,'2012Figures'!H:H,B217,'2012Figures'!I:I,C217,'2012Figures'!B:B,"BrokerToCy",'2012Figures'!G:G,"P1",'2012Figures'!E:E,$B$1)</f>
        <v>0</v>
      </c>
      <c r="G217" s="12">
        <f>SUMIFS('2012Figures'!J:J,'2012Figures'!C:C,A217,'2012Figures'!H:H,B217,'2012Figures'!I:I,C217,'2012Figures'!B:B,"CyToBroker",'2012Figures'!G:G,"E1",'2012Figures'!E:E,$B$1)</f>
        <v>0</v>
      </c>
      <c r="H217" s="12">
        <f>SUMIFS('2012Figures'!J:J,'2012Figures'!C:C,A217,'2012Figures'!H:H,B217,'2012Figures'!I:I,C217,'2012Figures'!B:B,"CyToBroker",'2012Figures'!G:G,"P1",'2012Figures'!E:E,$B$1)</f>
        <v>0</v>
      </c>
      <c r="I217" s="7"/>
      <c r="J217" s="10">
        <v>201301</v>
      </c>
    </row>
    <row r="218" spans="1:10" x14ac:dyDescent="0.25">
      <c r="A218">
        <v>124</v>
      </c>
      <c r="B218" t="s">
        <v>112</v>
      </c>
      <c r="C218" s="1">
        <v>3</v>
      </c>
      <c r="D218" s="11">
        <f>SUMIFS('2012Figures'!J:J,'2012Figures'!C:C,A218,'2012Figures'!H:H,B218,'2012Figures'!I:I,C218,'2012Figures'!E:E,$B$1)</f>
        <v>0</v>
      </c>
      <c r="E218" s="12">
        <f>SUMIFS('2012Figures'!J:J,'2012Figures'!C:C,A218,'2012Figures'!H:H,B218,'2012Figures'!I:I,C218,'2012Figures'!B:B,"BrokerToCy",'2012Figures'!G:G,"E1",'2012Figures'!E:E,$B$1)</f>
        <v>0</v>
      </c>
      <c r="F218" s="12">
        <f>SUMIFS('2012Figures'!J:J,'2012Figures'!C:C,A218,'2012Figures'!H:H,B218,'2012Figures'!I:I,C218,'2012Figures'!B:B,"BrokerToCy",'2012Figures'!G:G,"P1",'2012Figures'!E:E,$B$1)</f>
        <v>0</v>
      </c>
      <c r="G218" s="12">
        <f>SUMIFS('2012Figures'!J:J,'2012Figures'!C:C,A218,'2012Figures'!H:H,B218,'2012Figures'!I:I,C218,'2012Figures'!B:B,"CyToBroker",'2012Figures'!G:G,"E1",'2012Figures'!E:E,$B$1)</f>
        <v>0</v>
      </c>
      <c r="H218" s="12">
        <f>SUMIFS('2012Figures'!J:J,'2012Figures'!C:C,A218,'2012Figures'!H:H,B218,'2012Figures'!I:I,C218,'2012Figures'!B:B,"CyToBroker",'2012Figures'!G:G,"P1",'2012Figures'!E:E,$B$1)</f>
        <v>0</v>
      </c>
      <c r="J218" s="1">
        <v>201201</v>
      </c>
    </row>
    <row r="219" spans="1:10" x14ac:dyDescent="0.25">
      <c r="A219">
        <v>124</v>
      </c>
      <c r="B219" t="s">
        <v>112</v>
      </c>
      <c r="C219" s="1">
        <v>2</v>
      </c>
      <c r="D219" s="11">
        <f>SUMIFS('2012Figures'!J:J,'2012Figures'!C:C,A219,'2012Figures'!H:H,B219,'2012Figures'!I:I,C219,'2012Figures'!E:E,$B$1)</f>
        <v>0</v>
      </c>
      <c r="E219" s="12">
        <f>SUMIFS('2012Figures'!J:J,'2012Figures'!C:C,A219,'2012Figures'!H:H,B219,'2012Figures'!I:I,C219,'2012Figures'!B:B,"BrokerToCy",'2012Figures'!G:G,"E1",'2012Figures'!E:E,$B$1)</f>
        <v>0</v>
      </c>
      <c r="F219" s="12">
        <f>SUMIFS('2012Figures'!J:J,'2012Figures'!C:C,A219,'2012Figures'!H:H,B219,'2012Figures'!I:I,C219,'2012Figures'!B:B,"BrokerToCy",'2012Figures'!G:G,"P1",'2012Figures'!E:E,$B$1)</f>
        <v>0</v>
      </c>
      <c r="G219" s="12">
        <f>SUMIFS('2012Figures'!J:J,'2012Figures'!C:C,A219,'2012Figures'!H:H,B219,'2012Figures'!I:I,C219,'2012Figures'!B:B,"CyToBroker",'2012Figures'!G:G,"E1",'2012Figures'!E:E,$B$1)</f>
        <v>0</v>
      </c>
      <c r="H219" s="12">
        <f>SUMIFS('2012Figures'!J:J,'2012Figures'!C:C,A219,'2012Figures'!H:H,B219,'2012Figures'!I:I,C219,'2012Figures'!B:B,"CyToBroker",'2012Figures'!G:G,"P1",'2012Figures'!E:E,$B$1)</f>
        <v>0</v>
      </c>
      <c r="J219" s="1">
        <v>201101</v>
      </c>
    </row>
    <row r="220" spans="1:10" x14ac:dyDescent="0.25">
      <c r="A220">
        <v>124</v>
      </c>
      <c r="B220" t="s">
        <v>112</v>
      </c>
      <c r="C220" s="1">
        <v>1</v>
      </c>
      <c r="D220" s="11">
        <f>SUMIFS('2012Figures'!J:J,'2012Figures'!C:C,A220,'2012Figures'!H:H,B220,'2012Figures'!I:I,C220,'2012Figures'!E:E,$B$1)</f>
        <v>0</v>
      </c>
      <c r="E220" s="12">
        <f>SUMIFS('2012Figures'!J:J,'2012Figures'!C:C,A220,'2012Figures'!H:H,B220,'2012Figures'!I:I,C220,'2012Figures'!B:B,"BrokerToCy",'2012Figures'!G:G,"E1",'2012Figures'!E:E,$B$1)</f>
        <v>0</v>
      </c>
      <c r="F220" s="12">
        <f>SUMIFS('2012Figures'!J:J,'2012Figures'!C:C,A220,'2012Figures'!H:H,B220,'2012Figures'!I:I,C220,'2012Figures'!B:B,"BrokerToCy",'2012Figures'!G:G,"P1",'2012Figures'!E:E,$B$1)</f>
        <v>0</v>
      </c>
      <c r="G220" s="12">
        <f>SUMIFS('2012Figures'!J:J,'2012Figures'!C:C,A220,'2012Figures'!H:H,B220,'2012Figures'!I:I,C220,'2012Figures'!B:B,"CyToBroker",'2012Figures'!G:G,"E1",'2012Figures'!E:E,$B$1)</f>
        <v>0</v>
      </c>
      <c r="H220" s="12">
        <f>SUMIFS('2012Figures'!J:J,'2012Figures'!C:C,A220,'2012Figures'!H:H,B220,'2012Figures'!I:I,C220,'2012Figures'!B:B,"CyToBroker",'2012Figures'!G:G,"P1",'2012Figures'!E:E,$B$1)</f>
        <v>0</v>
      </c>
      <c r="J220" s="1">
        <v>201001</v>
      </c>
    </row>
    <row r="221" spans="1:10" x14ac:dyDescent="0.25">
      <c r="A221">
        <v>124</v>
      </c>
      <c r="B221" t="s">
        <v>112</v>
      </c>
      <c r="D221" s="11">
        <f>SUMIFS('2012Figures'!J:J,'2012Figures'!C:C,A221,'2012Figures'!I:I,"",'2012Figures'!E:E,$B$1)</f>
        <v>0</v>
      </c>
      <c r="E221" s="12">
        <f>SUMIFS('2012Figures'!J:J,'2012Figures'!C:C,A221,'2012Figures'!I:I,"",'2012Figures'!B:B,"BrokerToCy",'2012Figures'!G:G,"E1",'2012Figures'!E:E,$B$1)</f>
        <v>0</v>
      </c>
      <c r="F221" s="12">
        <f>SUMIFS('2012Figures'!J:J,'2012Figures'!C:C,A221,'2012Figures'!I:I,"",'2012Figures'!B:B,"BrokerToCy",'2012Figures'!G:G,"P1",'2012Figures'!E:E,$B$1)</f>
        <v>0</v>
      </c>
      <c r="G221" s="12">
        <f>SUMIFS('2012Figures'!J:J,'2012Figures'!C:C,A221,'2012Figures'!I:I,"",'2012Figures'!B:B,"CyToBroker",'2012Figures'!G:G,"E1",'2012Figures'!E:E,$B$1)</f>
        <v>0</v>
      </c>
      <c r="H221" s="12">
        <f>SUMIFS('2012Figures'!J:J,'2012Figures'!C:C,A221,'2012Figures'!I:I,"",'2012Figures'!B:B,"CyToBroker",'2012Figures'!G:G,"P1",'2012Figures'!E:E,$B$1)</f>
        <v>0</v>
      </c>
      <c r="J221" s="1" t="s">
        <v>131</v>
      </c>
    </row>
    <row r="222" spans="1:10" x14ac:dyDescent="0.25">
      <c r="A222" s="37"/>
      <c r="B222" s="37" t="s">
        <v>92</v>
      </c>
      <c r="C222" s="38"/>
      <c r="D222" s="39">
        <f>SUM(E222:H222)</f>
        <v>0</v>
      </c>
      <c r="E222" s="39">
        <f>SUM(E216:E221)</f>
        <v>0</v>
      </c>
      <c r="F222" s="39">
        <f>SUM(F216:F221)</f>
        <v>0</v>
      </c>
      <c r="G222" s="39">
        <f>SUM(G216:G221)</f>
        <v>0</v>
      </c>
      <c r="H222" s="39">
        <f>SUM(H216:H221)</f>
        <v>0</v>
      </c>
      <c r="I222" s="37"/>
      <c r="J222" s="38"/>
    </row>
    <row r="223" spans="1:10" x14ac:dyDescent="0.25">
      <c r="A223" s="13">
        <v>126</v>
      </c>
      <c r="B223" s="13" t="s">
        <v>113</v>
      </c>
      <c r="C223" s="14" t="s">
        <v>88</v>
      </c>
      <c r="D223" s="15">
        <f>SUMIFS('2012Figures'!J:J,'2012Figures'!C:C,A223,'2012Figures'!E:E,$B$1)</f>
        <v>0</v>
      </c>
      <c r="E223" s="15">
        <f>SUMIFS('2012Figures'!J:J,'2012Figures'!C:C,A223,'2012Figures'!B:B,"BrokerToCy",'2012Figures'!G:G,"E1",'2012Figures'!E:E,$B$1)</f>
        <v>0</v>
      </c>
      <c r="F223" s="15">
        <f>SUMIFS('2012Figures'!J:J,'2012Figures'!C:C,A223,'2012Figures'!B:B,"BrokerToCy",'2012Figures'!G:G,"P1",'2012Figures'!E:E,$B$1)</f>
        <v>0</v>
      </c>
      <c r="G223" s="15">
        <f>SUMIFS('2012Figures'!J:J,'2012Figures'!C:C,A223,'2012Figures'!B:B,"CyToBroker",'2012Figures'!G:G,"E1",'2012Figures'!E:E,$B$1)</f>
        <v>0</v>
      </c>
      <c r="H223" s="15">
        <f>SUMIFS('2012Figures'!J:J,'2012Figures'!C:C,A223,'2012Figures'!B:B,"CyToBroker",'2012Figures'!G:G,"P1",'2012Figures'!E:E,$B$1)</f>
        <v>0</v>
      </c>
      <c r="I223" s="13"/>
      <c r="J223" s="14"/>
    </row>
    <row r="224" spans="1:10" x14ac:dyDescent="0.25">
      <c r="A224">
        <v>126</v>
      </c>
      <c r="B224" t="s">
        <v>113</v>
      </c>
      <c r="C224" s="1">
        <v>3</v>
      </c>
      <c r="D224" s="11">
        <f>SUMIFS('2012Figures'!J:J,'2012Figures'!C:C,A224,'2012Figures'!H:H,B224,'2012Figures'!I:I,C224,'2012Figures'!E:E,$B$1)</f>
        <v>0</v>
      </c>
      <c r="E224" s="12">
        <f>SUMIFS('2012Figures'!J:J,'2012Figures'!C:C,A224,'2012Figures'!H:H,B224,'2012Figures'!I:I,C224,'2012Figures'!B:B,"BrokerToCy",'2012Figures'!G:G,"E1",'2012Figures'!E:E,$B$1)</f>
        <v>0</v>
      </c>
      <c r="F224" s="12">
        <f>SUMIFS('2012Figures'!J:J,'2012Figures'!C:C,A224,'2012Figures'!H:H,B224,'2012Figures'!I:I,C224,'2012Figures'!B:B,"BrokerToCy",'2012Figures'!G:G,"P1",'2012Figures'!E:E,$B$1)</f>
        <v>0</v>
      </c>
      <c r="G224" s="12">
        <f>SUMIFS('2012Figures'!J:J,'2012Figures'!C:C,A224,'2012Figures'!H:H,B224,'2012Figures'!I:I,C224,'2012Figures'!B:B,"CyToBroker",'2012Figures'!G:G,"E1",'2012Figures'!E:E,$B$1)</f>
        <v>0</v>
      </c>
      <c r="H224" s="12">
        <f>SUMIFS('2012Figures'!J:J,'2012Figures'!C:C,A224,'2012Figures'!H:H,B224,'2012Figures'!I:I,C224,'2012Figures'!B:B,"CyToBroker",'2012Figures'!G:G,"P1",'2012Figures'!E:E,$B$1)</f>
        <v>0</v>
      </c>
      <c r="J224" s="1">
        <v>201401</v>
      </c>
    </row>
    <row r="225" spans="1:10" x14ac:dyDescent="0.25">
      <c r="A225">
        <v>126</v>
      </c>
      <c r="B225" t="s">
        <v>113</v>
      </c>
      <c r="C225" s="1">
        <v>2</v>
      </c>
      <c r="D225" s="11">
        <f>SUMIFS('2012Figures'!J:J,'2012Figures'!C:C,A225,'2012Figures'!H:H,B225,'2012Figures'!I:I,C225,'2012Figures'!E:E,$B$1)</f>
        <v>0</v>
      </c>
      <c r="E225" s="12">
        <f>SUMIFS('2012Figures'!J:J,'2012Figures'!C:C,A225,'2012Figures'!H:H,B225,'2012Figures'!I:I,C225,'2012Figures'!B:B,"BrokerToCy",'2012Figures'!G:G,"E1",'2012Figures'!E:E,$B$1)</f>
        <v>0</v>
      </c>
      <c r="F225" s="12">
        <f>SUMIFS('2012Figures'!J:J,'2012Figures'!C:C,A225,'2012Figures'!H:H,B225,'2012Figures'!I:I,C225,'2012Figures'!B:B,"BrokerToCy",'2012Figures'!G:G,"P1",'2012Figures'!E:E,$B$1)</f>
        <v>0</v>
      </c>
      <c r="G225" s="12">
        <f>SUMIFS('2012Figures'!J:J,'2012Figures'!C:C,A225,'2012Figures'!H:H,B225,'2012Figures'!I:I,C225,'2012Figures'!B:B,"CyToBroker",'2012Figures'!G:G,"E1",'2012Figures'!E:E,$B$1)</f>
        <v>0</v>
      </c>
      <c r="H225" s="12">
        <f>SUMIFS('2012Figures'!J:J,'2012Figures'!C:C,A225,'2012Figures'!H:H,B225,'2012Figures'!I:I,C225,'2012Figures'!B:B,"CyToBroker",'2012Figures'!G:G,"P1",'2012Figures'!E:E,$B$1)</f>
        <v>0</v>
      </c>
      <c r="I225" s="7"/>
      <c r="J225" s="10">
        <v>201301</v>
      </c>
    </row>
    <row r="226" spans="1:10" x14ac:dyDescent="0.25">
      <c r="A226">
        <v>126</v>
      </c>
      <c r="B226" t="s">
        <v>113</v>
      </c>
      <c r="C226" s="1">
        <v>1</v>
      </c>
      <c r="D226" s="11">
        <f>SUMIFS('2012Figures'!J:J,'2012Figures'!C:C,A226,'2012Figures'!H:H,B226,'2012Figures'!I:I,C226,'2012Figures'!E:E,$B$1)</f>
        <v>0</v>
      </c>
      <c r="E226" s="12">
        <f>SUMIFS('2012Figures'!J:J,'2012Figures'!C:C,A226,'2012Figures'!H:H,B226,'2012Figures'!I:I,C226,'2012Figures'!B:B,"BrokerToCy",'2012Figures'!G:G,"E1",'2012Figures'!E:E,$B$1)</f>
        <v>0</v>
      </c>
      <c r="F226" s="12">
        <f>SUMIFS('2012Figures'!J:J,'2012Figures'!C:C,A226,'2012Figures'!H:H,B226,'2012Figures'!I:I,C226,'2012Figures'!B:B,"BrokerToCy",'2012Figures'!G:G,"P1",'2012Figures'!E:E,$B$1)</f>
        <v>0</v>
      </c>
      <c r="G226" s="12">
        <f>SUMIFS('2012Figures'!J:J,'2012Figures'!C:C,A226,'2012Figures'!H:H,B226,'2012Figures'!I:I,C226,'2012Figures'!B:B,"CyToBroker",'2012Figures'!G:G,"E1",'2012Figures'!E:E,$B$1)</f>
        <v>0</v>
      </c>
      <c r="H226" s="12">
        <f>SUMIFS('2012Figures'!J:J,'2012Figures'!C:C,A226,'2012Figures'!H:H,B226,'2012Figures'!I:I,C226,'2012Figures'!B:B,"CyToBroker",'2012Figures'!G:G,"P1",'2012Figures'!E:E,$B$1)</f>
        <v>0</v>
      </c>
      <c r="J226" s="1">
        <v>201201</v>
      </c>
    </row>
    <row r="227" spans="1:10" x14ac:dyDescent="0.25">
      <c r="A227">
        <v>126</v>
      </c>
      <c r="B227" t="s">
        <v>113</v>
      </c>
      <c r="D227" s="11">
        <f>SUMIFS('2012Figures'!J:J,'2012Figures'!C:C,A227,'2012Figures'!I:I,"",'2012Figures'!E:E,$B$1)</f>
        <v>0</v>
      </c>
      <c r="E227" s="12">
        <f>SUMIFS('2012Figures'!J:J,'2012Figures'!C:C,A227,'2012Figures'!I:I,"",'2012Figures'!B:B,"BrokerToCy",'2012Figures'!G:G,"E1",'2012Figures'!E:E,$B$1)</f>
        <v>0</v>
      </c>
      <c r="F227" s="12">
        <f>SUMIFS('2012Figures'!J:J,'2012Figures'!C:C,A227,'2012Figures'!I:I,"",'2012Figures'!B:B,"BrokerToCy",'2012Figures'!G:G,"P1",'2012Figures'!E:E,$B$1)</f>
        <v>0</v>
      </c>
      <c r="G227" s="12">
        <f>SUMIFS('2012Figures'!J:J,'2012Figures'!C:C,A227,'2012Figures'!I:I,"",'2012Figures'!B:B,"CyToBroker",'2012Figures'!G:G,"E1",'2012Figures'!E:E,$B$1)</f>
        <v>0</v>
      </c>
      <c r="H227" s="12">
        <f>SUMIFS('2012Figures'!J:J,'2012Figures'!C:C,A227,'2012Figures'!I:I,"",'2012Figures'!B:B,"CyToBroker",'2012Figures'!G:G,"P1",'2012Figures'!E:E,$B$1)</f>
        <v>0</v>
      </c>
      <c r="J227" s="1" t="s">
        <v>131</v>
      </c>
    </row>
    <row r="228" spans="1:10" x14ac:dyDescent="0.25">
      <c r="A228" s="37"/>
      <c r="B228" s="37" t="s">
        <v>92</v>
      </c>
      <c r="C228" s="38"/>
      <c r="D228" s="39">
        <f>SUM(E228:H228)</f>
        <v>0</v>
      </c>
      <c r="E228" s="39">
        <f>SUM(E224:E227)</f>
        <v>0</v>
      </c>
      <c r="F228" s="39">
        <f>SUM(F224:F227)</f>
        <v>0</v>
      </c>
      <c r="G228" s="39">
        <f>SUM(G224:G227)</f>
        <v>0</v>
      </c>
      <c r="H228" s="39">
        <f>SUM(H224:H227)</f>
        <v>0</v>
      </c>
      <c r="I228" s="37"/>
      <c r="J228" s="38"/>
    </row>
    <row r="229" spans="1:10" x14ac:dyDescent="0.25">
      <c r="A229" s="13">
        <v>140</v>
      </c>
      <c r="B229" s="13" t="s">
        <v>114</v>
      </c>
      <c r="C229" s="14" t="s">
        <v>88</v>
      </c>
      <c r="D229" s="15">
        <f>SUMIFS('2012Figures'!J:J,'2012Figures'!C:C,A229,'2012Figures'!E:E,$B$1)</f>
        <v>0</v>
      </c>
      <c r="E229" s="15">
        <f>SUMIFS('2012Figures'!J:J,'2012Figures'!C:C,A229,'2012Figures'!B:B,"BrokerToCy",'2012Figures'!G:G,"E1",'2012Figures'!E:E,$B$1)</f>
        <v>0</v>
      </c>
      <c r="F229" s="15">
        <f>SUMIFS('2012Figures'!J:J,'2012Figures'!C:C,A229,'2012Figures'!B:B,"BrokerToCy",'2012Figures'!G:G,"P1",'2012Figures'!E:E,$B$1)</f>
        <v>0</v>
      </c>
      <c r="G229" s="15">
        <f>SUMIFS('2012Figures'!J:J,'2012Figures'!C:C,A229,'2012Figures'!B:B,"CyToBroker",'2012Figures'!G:G,"E1",'2012Figures'!E:E,$B$1)</f>
        <v>0</v>
      </c>
      <c r="H229" s="15">
        <f>SUMIFS('2012Figures'!J:J,'2012Figures'!C:C,A229,'2012Figures'!B:B,"CyToBroker",'2012Figures'!G:G,"P1",'2012Figures'!E:E,$B$1)</f>
        <v>0</v>
      </c>
      <c r="I229" s="13"/>
      <c r="J229" s="14"/>
    </row>
    <row r="230" spans="1:10" x14ac:dyDescent="0.25">
      <c r="A230">
        <v>140</v>
      </c>
      <c r="B230" t="s">
        <v>114</v>
      </c>
      <c r="C230" s="1">
        <v>2</v>
      </c>
      <c r="D230" s="11">
        <f>SUMIFS('2012Figures'!J:J,'2012Figures'!C:C,A230,'2012Figures'!H:H,B230,'2012Figures'!I:I,C230,'2012Figures'!E:E,$B$1)</f>
        <v>0</v>
      </c>
      <c r="E230" s="12">
        <f>SUMIFS('2012Figures'!J:J,'2012Figures'!C:C,A230,'2012Figures'!H:H,B230,'2012Figures'!I:I,C230,'2012Figures'!B:B,"BrokerToCy",'2012Figures'!G:G,"E1",'2012Figures'!E:E,$B$1)</f>
        <v>0</v>
      </c>
      <c r="F230" s="12">
        <f>SUMIFS('2012Figures'!J:J,'2012Figures'!C:C,A230,'2012Figures'!H:H,B230,'2012Figures'!I:I,C230,'2012Figures'!B:B,"BrokerToCy",'2012Figures'!G:G,"P1",'2012Figures'!E:E,$B$1)</f>
        <v>0</v>
      </c>
      <c r="G230" s="12">
        <f>SUMIFS('2012Figures'!J:J,'2012Figures'!C:C,A230,'2012Figures'!H:H,B230,'2012Figures'!I:I,C230,'2012Figures'!B:B,"CyToBroker",'2012Figures'!G:G,"E1",'2012Figures'!E:E,$B$1)</f>
        <v>0</v>
      </c>
      <c r="H230" s="12">
        <f>SUMIFS('2012Figures'!J:J,'2012Figures'!C:C,A230,'2012Figures'!H:H,B230,'2012Figures'!I:I,C230,'2012Figures'!B:B,"CyToBroker",'2012Figures'!G:G,"P1",'2012Figures'!E:E,$B$1)</f>
        <v>0</v>
      </c>
      <c r="I230" s="7"/>
      <c r="J230" s="10">
        <v>201010</v>
      </c>
    </row>
    <row r="231" spans="1:10" x14ac:dyDescent="0.25">
      <c r="A231">
        <v>140</v>
      </c>
      <c r="B231" t="s">
        <v>114</v>
      </c>
      <c r="C231" s="1">
        <v>1</v>
      </c>
      <c r="D231" s="11">
        <f>SUMIFS('2012Figures'!J:J,'2012Figures'!C:C,A231,'2012Figures'!H:H,B231,'2012Figures'!I:I,C231,'2012Figures'!E:E,$B$1)</f>
        <v>0</v>
      </c>
      <c r="E231" s="12">
        <f>SUMIFS('2012Figures'!J:J,'2012Figures'!C:C,A231,'2012Figures'!H:H,B231,'2012Figures'!I:I,C231,'2012Figures'!B:B,"BrokerToCy",'2012Figures'!G:G,"E1",'2012Figures'!E:E,$B$1)</f>
        <v>0</v>
      </c>
      <c r="F231" s="12">
        <f>SUMIFS('2012Figures'!J:J,'2012Figures'!C:C,A231,'2012Figures'!H:H,B231,'2012Figures'!I:I,C231,'2012Figures'!B:B,"BrokerToCy",'2012Figures'!G:G,"P1",'2012Figures'!E:E,$B$1)</f>
        <v>0</v>
      </c>
      <c r="G231" s="12">
        <f>SUMIFS('2012Figures'!J:J,'2012Figures'!C:C,A231,'2012Figures'!H:H,B231,'2012Figures'!I:I,C231,'2012Figures'!B:B,"CyToBroker",'2012Figures'!G:G,"E1",'2012Figures'!E:E,$B$1)</f>
        <v>0</v>
      </c>
      <c r="H231" s="12">
        <f>SUMIFS('2012Figures'!J:J,'2012Figures'!C:C,A231,'2012Figures'!H:H,B231,'2012Figures'!I:I,C231,'2012Figures'!B:B,"CyToBroker",'2012Figures'!G:G,"P1",'2012Figures'!E:E,$B$1)</f>
        <v>0</v>
      </c>
      <c r="J231" s="1" t="s">
        <v>131</v>
      </c>
    </row>
    <row r="232" spans="1:10" x14ac:dyDescent="0.25">
      <c r="A232">
        <v>140</v>
      </c>
      <c r="B232" t="s">
        <v>114</v>
      </c>
      <c r="D232" s="11">
        <f>SUMIFS('2012Figures'!J:J,'2012Figures'!C:C,A232,'2012Figures'!I:I,"",'2012Figures'!E:E,$B$1)</f>
        <v>0</v>
      </c>
      <c r="E232" s="12">
        <f>SUMIFS('2012Figures'!J:J,'2012Figures'!C:C,A232,'2012Figures'!I:I,"",'2012Figures'!B:B,"BrokerToCy",'2012Figures'!G:G,"E1",'2012Figures'!E:E,$B$1)</f>
        <v>0</v>
      </c>
      <c r="F232" s="12">
        <f>SUMIFS('2012Figures'!J:J,'2012Figures'!C:C,A232,'2012Figures'!I:I,"",'2012Figures'!B:B,"BrokerToCy",'2012Figures'!G:G,"P1",'2012Figures'!E:E,$B$1)</f>
        <v>0</v>
      </c>
      <c r="G232" s="12">
        <f>SUMIFS('2012Figures'!J:J,'2012Figures'!C:C,A232,'2012Figures'!I:I,"",'2012Figures'!B:B,"CyToBroker",'2012Figures'!G:G,"E1",'2012Figures'!E:E,$B$1)</f>
        <v>0</v>
      </c>
      <c r="H232" s="12">
        <f>SUMIFS('2012Figures'!J:J,'2012Figures'!C:C,A232,'2012Figures'!I:I,"",'2012Figures'!B:B,"CyToBroker",'2012Figures'!G:G,"P1",'2012Figures'!E:E,$B$1)</f>
        <v>0</v>
      </c>
      <c r="J232" s="1" t="s">
        <v>131</v>
      </c>
    </row>
    <row r="233" spans="1:10" x14ac:dyDescent="0.25">
      <c r="A233" s="37"/>
      <c r="B233" s="37" t="s">
        <v>92</v>
      </c>
      <c r="C233" s="38"/>
      <c r="D233" s="39">
        <f>SUM(E233:H233)</f>
        <v>0</v>
      </c>
      <c r="E233" s="39">
        <f>SUM(E230:E232)</f>
        <v>0</v>
      </c>
      <c r="F233" s="39">
        <f>SUM(F230:F232)</f>
        <v>0</v>
      </c>
      <c r="G233" s="39">
        <f>SUM(G230:G232)</f>
        <v>0</v>
      </c>
      <c r="H233" s="39">
        <f>SUM(H230:H232)</f>
        <v>0</v>
      </c>
      <c r="I233" s="37"/>
      <c r="J233" s="38"/>
    </row>
    <row r="234" spans="1:10" x14ac:dyDescent="0.25">
      <c r="A234" s="13">
        <v>202</v>
      </c>
      <c r="B234" s="13" t="s">
        <v>40</v>
      </c>
      <c r="C234" s="14" t="s">
        <v>88</v>
      </c>
      <c r="D234" s="15">
        <f>SUMIFS('2012Figures'!J:J,'2012Figures'!C:C,A234,'2012Figures'!E:E,$B$1)</f>
        <v>29351</v>
      </c>
      <c r="E234" s="15">
        <f>SUMIFS('2012Figures'!J:J,'2012Figures'!C:C,A234,'2012Figures'!B:B,"BrokerToCy",'2012Figures'!G:G,"E1",'2012Figures'!E:E,$B$1)</f>
        <v>29351</v>
      </c>
      <c r="F234" s="15">
        <f>SUMIFS('2012Figures'!J:J,'2012Figures'!C:C,A234,'2012Figures'!B:B,"BrokerToCy",'2012Figures'!G:G,"P1",'2012Figures'!E:E,$B$1)</f>
        <v>0</v>
      </c>
      <c r="G234" s="15">
        <f>SUMIFS('2012Figures'!J:J,'2012Figures'!C:C,A234,'2012Figures'!B:B,"CyToBroker",'2012Figures'!G:G,"E1",'2012Figures'!E:E,$B$1)</f>
        <v>0</v>
      </c>
      <c r="H234" s="15">
        <f>SUMIFS('2012Figures'!J:J,'2012Figures'!C:C,A234,'2012Figures'!B:B,"CyToBroker",'2012Figures'!G:G,"P1",'2012Figures'!E:E,$B$1)</f>
        <v>0</v>
      </c>
      <c r="I234" s="13"/>
      <c r="J234" s="14"/>
    </row>
    <row r="235" spans="1:10" x14ac:dyDescent="0.25">
      <c r="A235">
        <v>202</v>
      </c>
      <c r="B235" t="s">
        <v>40</v>
      </c>
      <c r="C235" s="1">
        <v>5</v>
      </c>
      <c r="D235" s="11">
        <f>SUMIFS('2012Figures'!J:J,'2012Figures'!C:C,A235,'2012Figures'!H:H,B235,'2012Figures'!I:I,C235,'2012Figures'!E:E,$B$1)</f>
        <v>0</v>
      </c>
      <c r="E235" s="12">
        <f>SUMIFS('2012Figures'!J:J,'2012Figures'!C:C,A235,'2012Figures'!H:H,B235,'2012Figures'!I:I,C235,'2012Figures'!B:B,"BrokerToCy",'2012Figures'!G:G,"E1",'2012Figures'!E:E,$B$1)</f>
        <v>0</v>
      </c>
      <c r="F235" s="12">
        <f>SUMIFS('2012Figures'!J:J,'2012Figures'!C:C,A235,'2012Figures'!H:H,B235,'2012Figures'!I:I,C235,'2012Figures'!B:B,"BrokerToCy",'2012Figures'!G:G,"P1",'2012Figures'!E:E,$B$1)</f>
        <v>0</v>
      </c>
      <c r="G235" s="12">
        <f>SUMIFS('2012Figures'!J:J,'2012Figures'!C:C,A235,'2012Figures'!H:H,B235,'2012Figures'!I:I,C235,'2012Figures'!B:B,"CyToBroker",'2012Figures'!G:G,"E1",'2012Figures'!E:E,$B$1)</f>
        <v>0</v>
      </c>
      <c r="H235" s="12">
        <f>SUMIFS('2012Figures'!J:J,'2012Figures'!C:C,A235,'2012Figures'!H:H,B235,'2012Figures'!I:I,C235,'2012Figures'!B:B,"CyToBroker",'2012Figures'!G:G,"P1",'2012Figures'!E:E,$B$1)</f>
        <v>0</v>
      </c>
      <c r="J235" s="1">
        <v>201501</v>
      </c>
    </row>
    <row r="236" spans="1:10" x14ac:dyDescent="0.25">
      <c r="A236">
        <v>202</v>
      </c>
      <c r="B236" t="s">
        <v>40</v>
      </c>
      <c r="C236" s="1">
        <v>4</v>
      </c>
      <c r="D236" s="11">
        <f>SUMIFS('2012Figures'!J:J,'2012Figures'!C:C,A236,'2012Figures'!H:H,B236,'2012Figures'!I:I,C236,'2012Figures'!E:E,$B$1)</f>
        <v>65</v>
      </c>
      <c r="E236" s="12">
        <f>SUMIFS('2012Figures'!J:J,'2012Figures'!C:C,A236,'2012Figures'!H:H,B236,'2012Figures'!I:I,C236,'2012Figures'!B:B,"BrokerToCy",'2012Figures'!G:G,"E1",'2012Figures'!E:E,$B$1)</f>
        <v>65</v>
      </c>
      <c r="F236" s="12">
        <f>SUMIFS('2012Figures'!J:J,'2012Figures'!C:C,A236,'2012Figures'!H:H,B236,'2012Figures'!I:I,C236,'2012Figures'!B:B,"BrokerToCy",'2012Figures'!G:G,"P1",'2012Figures'!E:E,$B$1)</f>
        <v>0</v>
      </c>
      <c r="G236" s="12">
        <f>SUMIFS('2012Figures'!J:J,'2012Figures'!C:C,A236,'2012Figures'!H:H,B236,'2012Figures'!I:I,C236,'2012Figures'!B:B,"CyToBroker",'2012Figures'!G:G,"E1",'2012Figures'!E:E,$B$1)</f>
        <v>0</v>
      </c>
      <c r="H236" s="12">
        <f>SUMIFS('2012Figures'!J:J,'2012Figures'!C:C,A236,'2012Figures'!H:H,B236,'2012Figures'!I:I,C236,'2012Figures'!B:B,"CyToBroker",'2012Figures'!G:G,"P1",'2012Figures'!E:E,$B$1)</f>
        <v>0</v>
      </c>
      <c r="I236" s="7"/>
      <c r="J236" s="10">
        <v>201301</v>
      </c>
    </row>
    <row r="237" spans="1:10" x14ac:dyDescent="0.25">
      <c r="A237">
        <v>202</v>
      </c>
      <c r="B237" t="s">
        <v>40</v>
      </c>
      <c r="C237" s="1">
        <v>3</v>
      </c>
      <c r="D237" s="11">
        <f>SUMIFS('2012Figures'!J:J,'2012Figures'!C:C,A237,'2012Figures'!H:H,B237,'2012Figures'!I:I,C237,'2012Figures'!E:E,$B$1)</f>
        <v>0</v>
      </c>
      <c r="E237" s="12">
        <f>SUMIFS('2012Figures'!J:J,'2012Figures'!C:C,A237,'2012Figures'!H:H,B237,'2012Figures'!I:I,C237,'2012Figures'!B:B,"BrokerToCy",'2012Figures'!G:G,"E1",'2012Figures'!E:E,$B$1)</f>
        <v>0</v>
      </c>
      <c r="F237" s="12">
        <f>SUMIFS('2012Figures'!J:J,'2012Figures'!C:C,A237,'2012Figures'!H:H,B237,'2012Figures'!I:I,C237,'2012Figures'!B:B,"BrokerToCy",'2012Figures'!G:G,"P1",'2012Figures'!E:E,$B$1)</f>
        <v>0</v>
      </c>
      <c r="G237" s="12">
        <f>SUMIFS('2012Figures'!J:J,'2012Figures'!C:C,A237,'2012Figures'!H:H,B237,'2012Figures'!I:I,C237,'2012Figures'!B:B,"CyToBroker",'2012Figures'!G:G,"E1",'2012Figures'!E:E,$B$1)</f>
        <v>0</v>
      </c>
      <c r="H237" s="12">
        <f>SUMIFS('2012Figures'!J:J,'2012Figures'!C:C,A237,'2012Figures'!H:H,B237,'2012Figures'!I:I,C237,'2012Figures'!B:B,"CyToBroker",'2012Figures'!G:G,"P1",'2012Figures'!E:E,$B$1)</f>
        <v>0</v>
      </c>
      <c r="J237" s="1">
        <v>201201</v>
      </c>
    </row>
    <row r="238" spans="1:10" x14ac:dyDescent="0.25">
      <c r="A238">
        <v>202</v>
      </c>
      <c r="B238" t="s">
        <v>40</v>
      </c>
      <c r="C238" s="1">
        <v>2</v>
      </c>
      <c r="D238" s="11">
        <f>SUMIFS('2012Figures'!J:J,'2012Figures'!C:C,A238,'2012Figures'!H:H,B238,'2012Figures'!I:I,C238,'2012Figures'!E:E,$B$1)</f>
        <v>0</v>
      </c>
      <c r="E238" s="12">
        <f>SUMIFS('2012Figures'!J:J,'2012Figures'!C:C,A238,'2012Figures'!H:H,B238,'2012Figures'!I:I,C238,'2012Figures'!B:B,"BrokerToCy",'2012Figures'!G:G,"E1",'2012Figures'!E:E,$B$1)</f>
        <v>0</v>
      </c>
      <c r="F238" s="12">
        <f>SUMIFS('2012Figures'!J:J,'2012Figures'!C:C,A238,'2012Figures'!H:H,B238,'2012Figures'!I:I,C238,'2012Figures'!B:B,"BrokerToCy",'2012Figures'!G:G,"P1",'2012Figures'!E:E,$B$1)</f>
        <v>0</v>
      </c>
      <c r="G238" s="12">
        <f>SUMIFS('2012Figures'!J:J,'2012Figures'!C:C,A238,'2012Figures'!H:H,B238,'2012Figures'!I:I,C238,'2012Figures'!B:B,"CyToBroker",'2012Figures'!G:G,"E1",'2012Figures'!E:E,$B$1)</f>
        <v>0</v>
      </c>
      <c r="H238" s="12">
        <f>SUMIFS('2012Figures'!J:J,'2012Figures'!C:C,A238,'2012Figures'!H:H,B238,'2012Figures'!I:I,C238,'2012Figures'!B:B,"CyToBroker",'2012Figures'!G:G,"P1",'2012Figures'!E:E,$B$1)</f>
        <v>0</v>
      </c>
      <c r="J238" s="1">
        <v>201101</v>
      </c>
    </row>
    <row r="239" spans="1:10" x14ac:dyDescent="0.25">
      <c r="A239">
        <v>202</v>
      </c>
      <c r="B239" t="s">
        <v>40</v>
      </c>
      <c r="C239" s="1">
        <v>1</v>
      </c>
      <c r="D239" s="11">
        <f>SUMIFS('2012Figures'!J:J,'2012Figures'!C:C,A239,'2012Figures'!H:H,B239,'2012Figures'!I:I,C239,'2012Figures'!E:E,$B$1)</f>
        <v>29286</v>
      </c>
      <c r="E239" s="12">
        <f>SUMIFS('2012Figures'!J:J,'2012Figures'!C:C,A239,'2012Figures'!H:H,B239,'2012Figures'!I:I,C239,'2012Figures'!B:B,"BrokerToCy",'2012Figures'!G:G,"E1",'2012Figures'!E:E,$B$1)</f>
        <v>29286</v>
      </c>
      <c r="F239" s="12">
        <f>SUMIFS('2012Figures'!J:J,'2012Figures'!C:C,A239,'2012Figures'!H:H,B239,'2012Figures'!I:I,C239,'2012Figures'!B:B,"BrokerToCy",'2012Figures'!G:G,"P1",'2012Figures'!E:E,$B$1)</f>
        <v>0</v>
      </c>
      <c r="G239" s="12">
        <f>SUMIFS('2012Figures'!J:J,'2012Figures'!C:C,A239,'2012Figures'!H:H,B239,'2012Figures'!I:I,C239,'2012Figures'!B:B,"CyToBroker",'2012Figures'!G:G,"E1",'2012Figures'!E:E,$B$1)</f>
        <v>0</v>
      </c>
      <c r="H239" s="12">
        <f>SUMIFS('2012Figures'!J:J,'2012Figures'!C:C,A239,'2012Figures'!H:H,B239,'2012Figures'!I:I,C239,'2012Figures'!B:B,"CyToBroker",'2012Figures'!G:G,"P1",'2012Figures'!E:E,$B$1)</f>
        <v>0</v>
      </c>
      <c r="J239" s="1">
        <v>200901</v>
      </c>
    </row>
    <row r="240" spans="1:10" x14ac:dyDescent="0.25">
      <c r="A240">
        <v>202</v>
      </c>
      <c r="B240" t="s">
        <v>40</v>
      </c>
      <c r="D240" s="11">
        <f>SUMIFS('2012Figures'!J:J,'2012Figures'!C:C,A240,'2012Figures'!I:I,"",'2012Figures'!E:E,$B$1)</f>
        <v>0</v>
      </c>
      <c r="E240" s="12">
        <f>SUMIFS('2012Figures'!J:J,'2012Figures'!C:C,A240,'2012Figures'!I:I,"",'2012Figures'!B:B,"BrokerToCy",'2012Figures'!G:G,"E1",'2012Figures'!E:E,$B$1)</f>
        <v>0</v>
      </c>
      <c r="F240" s="12">
        <f>SUMIFS('2012Figures'!J:J,'2012Figures'!C:C,A240,'2012Figures'!I:I,"",'2012Figures'!B:B,"BrokerToCy",'2012Figures'!G:G,"P1",'2012Figures'!E:E,$B$1)</f>
        <v>0</v>
      </c>
      <c r="G240" s="12">
        <f>SUMIFS('2012Figures'!J:J,'2012Figures'!C:C,A240,'2012Figures'!I:I,"",'2012Figures'!B:B,"CyToBroker",'2012Figures'!G:G,"E1",'2012Figures'!E:E,$B$1)</f>
        <v>0</v>
      </c>
      <c r="H240" s="12">
        <f>SUMIFS('2012Figures'!J:J,'2012Figures'!C:C,A240,'2012Figures'!I:I,"",'2012Figures'!B:B,"CyToBroker",'2012Figures'!G:G,"P1",'2012Figures'!E:E,$B$1)</f>
        <v>0</v>
      </c>
      <c r="J240" s="1" t="s">
        <v>131</v>
      </c>
    </row>
    <row r="241" spans="1:10" x14ac:dyDescent="0.25">
      <c r="A241" s="37"/>
      <c r="B241" s="37" t="s">
        <v>92</v>
      </c>
      <c r="C241" s="38"/>
      <c r="D241" s="39">
        <f>SUM(E241:H241)</f>
        <v>29351</v>
      </c>
      <c r="E241" s="39">
        <f>SUM(E235:E240)</f>
        <v>29351</v>
      </c>
      <c r="F241" s="39">
        <f>SUM(F235:F240)</f>
        <v>0</v>
      </c>
      <c r="G241" s="39">
        <f>SUM(G235:G240)</f>
        <v>0</v>
      </c>
      <c r="H241" s="39">
        <f>SUM(H235:H240)</f>
        <v>0</v>
      </c>
      <c r="I241" s="37"/>
      <c r="J241" s="38"/>
    </row>
    <row r="242" spans="1:10" x14ac:dyDescent="0.25">
      <c r="A242" s="13">
        <v>203</v>
      </c>
      <c r="B242" s="13" t="s">
        <v>45</v>
      </c>
      <c r="C242" s="14" t="s">
        <v>88</v>
      </c>
      <c r="D242" s="15">
        <f>SUMIFS('2012Figures'!J:J,'2012Figures'!C:C,A242,'2012Figures'!E:E,$B$1)</f>
        <v>6277</v>
      </c>
      <c r="E242" s="15">
        <f>SUMIFS('2012Figures'!J:J,'2012Figures'!C:C,A242,'2012Figures'!B:B,"BrokerToCy",'2012Figures'!G:G,"E1",'2012Figures'!E:E,$B$1)</f>
        <v>6277</v>
      </c>
      <c r="F242" s="15">
        <f>SUMIFS('2012Figures'!J:J,'2012Figures'!C:C,A242,'2012Figures'!B:B,"BrokerToCy",'2012Figures'!G:G,"P1",'2012Figures'!E:E,$B$1)</f>
        <v>0</v>
      </c>
      <c r="G242" s="15">
        <f>SUMIFS('2012Figures'!J:J,'2012Figures'!C:C,A242,'2012Figures'!B:B,"CyToBroker",'2012Figures'!G:G,"E1",'2012Figures'!E:E,$B$1)</f>
        <v>0</v>
      </c>
      <c r="H242" s="15">
        <f>SUMIFS('2012Figures'!J:J,'2012Figures'!C:C,A242,'2012Figures'!B:B,"CyToBroker",'2012Figures'!G:G,"P1",'2012Figures'!E:E,$B$1)</f>
        <v>0</v>
      </c>
      <c r="I242" s="13"/>
      <c r="J242" s="14"/>
    </row>
    <row r="243" spans="1:10" x14ac:dyDescent="0.25">
      <c r="A243">
        <v>203</v>
      </c>
      <c r="B243" t="s">
        <v>45</v>
      </c>
      <c r="C243" s="1">
        <v>4</v>
      </c>
      <c r="D243" s="11">
        <f>SUMIFS('2012Figures'!J:J,'2012Figures'!C:C,A243,'2012Figures'!H:H,B243,'2012Figures'!I:I,C243,'2012Figures'!E:E,$B$1)</f>
        <v>35</v>
      </c>
      <c r="E243" s="12">
        <f>SUMIFS('2012Figures'!J:J,'2012Figures'!C:C,A243,'2012Figures'!H:H,B243,'2012Figures'!I:I,C243,'2012Figures'!B:B,"BrokerToCy",'2012Figures'!G:G,"E1",'2012Figures'!E:E,$B$1)</f>
        <v>35</v>
      </c>
      <c r="F243" s="12">
        <f>SUMIFS('2012Figures'!J:J,'2012Figures'!C:C,A243,'2012Figures'!H:H,B243,'2012Figures'!I:I,C243,'2012Figures'!B:B,"BrokerToCy",'2012Figures'!G:G,"P1",'2012Figures'!E:E,$B$1)</f>
        <v>0</v>
      </c>
      <c r="G243" s="12">
        <f>SUMIFS('2012Figures'!J:J,'2012Figures'!C:C,A243,'2012Figures'!H:H,B243,'2012Figures'!I:I,C243,'2012Figures'!B:B,"CyToBroker",'2012Figures'!G:G,"E1",'2012Figures'!E:E,$B$1)</f>
        <v>0</v>
      </c>
      <c r="H243" s="12">
        <f>SUMIFS('2012Figures'!J:J,'2012Figures'!C:C,A243,'2012Figures'!H:H,B243,'2012Figures'!I:I,C243,'2012Figures'!B:B,"CyToBroker",'2012Figures'!G:G,"P1",'2012Figures'!E:E,$B$1)</f>
        <v>0</v>
      </c>
      <c r="J243" s="1" t="s">
        <v>146</v>
      </c>
    </row>
    <row r="244" spans="1:10" x14ac:dyDescent="0.25">
      <c r="A244">
        <v>203</v>
      </c>
      <c r="B244" t="s">
        <v>45</v>
      </c>
      <c r="C244" s="1">
        <v>3</v>
      </c>
      <c r="D244" s="11">
        <f>SUMIFS('2012Figures'!J:J,'2012Figures'!C:C,A244,'2012Figures'!H:H,B244,'2012Figures'!I:I,C244,'2012Figures'!E:E,$B$1)</f>
        <v>0</v>
      </c>
      <c r="E244" s="12">
        <f>SUMIFS('2012Figures'!J:J,'2012Figures'!C:C,A244,'2012Figures'!H:H,B244,'2012Figures'!I:I,C244,'2012Figures'!B:B,"BrokerToCy",'2012Figures'!G:G,"E1",'2012Figures'!E:E,$B$1)</f>
        <v>0</v>
      </c>
      <c r="F244" s="12">
        <f>SUMIFS('2012Figures'!J:J,'2012Figures'!C:C,A244,'2012Figures'!H:H,B244,'2012Figures'!I:I,C244,'2012Figures'!B:B,"BrokerToCy",'2012Figures'!G:G,"P1",'2012Figures'!E:E,$B$1)</f>
        <v>0</v>
      </c>
      <c r="G244" s="12">
        <f>SUMIFS('2012Figures'!J:J,'2012Figures'!C:C,A244,'2012Figures'!H:H,B244,'2012Figures'!I:I,C244,'2012Figures'!B:B,"CyToBroker",'2012Figures'!G:G,"E1",'2012Figures'!E:E,$B$1)</f>
        <v>0</v>
      </c>
      <c r="H244" s="12">
        <f>SUMIFS('2012Figures'!J:J,'2012Figures'!C:C,A244,'2012Figures'!H:H,B244,'2012Figures'!I:I,C244,'2012Figures'!B:B,"CyToBroker",'2012Figures'!G:G,"P1",'2012Figures'!E:E,$B$1)</f>
        <v>0</v>
      </c>
      <c r="J244" s="1">
        <v>201501</v>
      </c>
    </row>
    <row r="245" spans="1:10" x14ac:dyDescent="0.25">
      <c r="A245">
        <v>203</v>
      </c>
      <c r="B245" t="s">
        <v>45</v>
      </c>
      <c r="C245" s="1">
        <v>2</v>
      </c>
      <c r="D245" s="11">
        <f>SUMIFS('2012Figures'!J:J,'2012Figures'!C:C,A245,'2012Figures'!H:H,B245,'2012Figures'!I:I,C245,'2012Figures'!E:E,$B$1)</f>
        <v>0</v>
      </c>
      <c r="E245" s="12">
        <f>SUMIFS('2012Figures'!J:J,'2012Figures'!C:C,A245,'2012Figures'!H:H,B245,'2012Figures'!I:I,C245,'2012Figures'!B:B,"BrokerToCy",'2012Figures'!G:G,"E1",'2012Figures'!E:E,$B$1)</f>
        <v>0</v>
      </c>
      <c r="F245" s="12">
        <f>SUMIFS('2012Figures'!J:J,'2012Figures'!C:C,A245,'2012Figures'!H:H,B245,'2012Figures'!I:I,C245,'2012Figures'!B:B,"BrokerToCy",'2012Figures'!G:G,"P1",'2012Figures'!E:E,$B$1)</f>
        <v>0</v>
      </c>
      <c r="G245" s="12">
        <f>SUMIFS('2012Figures'!J:J,'2012Figures'!C:C,A245,'2012Figures'!H:H,B245,'2012Figures'!I:I,C245,'2012Figures'!B:B,"CyToBroker",'2012Figures'!G:G,"E1",'2012Figures'!E:E,$B$1)</f>
        <v>0</v>
      </c>
      <c r="H245" s="12">
        <f>SUMIFS('2012Figures'!J:J,'2012Figures'!C:C,A245,'2012Figures'!H:H,B245,'2012Figures'!I:I,C245,'2012Figures'!B:B,"CyToBroker",'2012Figures'!G:G,"P1",'2012Figures'!E:E,$B$1)</f>
        <v>0</v>
      </c>
      <c r="J245" s="1">
        <v>201401</v>
      </c>
    </row>
    <row r="246" spans="1:10" x14ac:dyDescent="0.25">
      <c r="A246">
        <v>203</v>
      </c>
      <c r="B246" t="s">
        <v>45</v>
      </c>
      <c r="C246" s="1">
        <v>1</v>
      </c>
      <c r="D246" s="11">
        <f>SUMIFS('2012Figures'!J:J,'2012Figures'!C:C,A246,'2012Figures'!H:H,B246,'2012Figures'!I:I,C246,'2012Figures'!E:E,$B$1)</f>
        <v>6242</v>
      </c>
      <c r="E246" s="12">
        <f>SUMIFS('2012Figures'!J:J,'2012Figures'!C:C,A246,'2012Figures'!H:H,B246,'2012Figures'!I:I,C246,'2012Figures'!B:B,"BrokerToCy",'2012Figures'!G:G,"E1",'2012Figures'!E:E,$B$1)</f>
        <v>6242</v>
      </c>
      <c r="F246" s="12">
        <f>SUMIFS('2012Figures'!J:J,'2012Figures'!C:C,A246,'2012Figures'!H:H,B246,'2012Figures'!I:I,C246,'2012Figures'!B:B,"BrokerToCy",'2012Figures'!G:G,"P1",'2012Figures'!E:E,$B$1)</f>
        <v>0</v>
      </c>
      <c r="G246" s="12">
        <f>SUMIFS('2012Figures'!J:J,'2012Figures'!C:C,A246,'2012Figures'!H:H,B246,'2012Figures'!I:I,C246,'2012Figures'!B:B,"CyToBroker",'2012Figures'!G:G,"E1",'2012Figures'!E:E,$B$1)</f>
        <v>0</v>
      </c>
      <c r="H246" s="12">
        <f>SUMIFS('2012Figures'!J:J,'2012Figures'!C:C,A246,'2012Figures'!H:H,B246,'2012Figures'!I:I,C246,'2012Figures'!B:B,"CyToBroker",'2012Figures'!G:G,"P1",'2012Figures'!E:E,$B$1)</f>
        <v>0</v>
      </c>
      <c r="I246" s="7"/>
      <c r="J246" s="10">
        <v>200901</v>
      </c>
    </row>
    <row r="247" spans="1:10" x14ac:dyDescent="0.25">
      <c r="A247">
        <v>203</v>
      </c>
      <c r="B247" t="s">
        <v>45</v>
      </c>
      <c r="D247" s="11">
        <f>SUMIFS('2012Figures'!J:J,'2012Figures'!C:C,A247,'2012Figures'!I:I,"",'2012Figures'!E:E,$B$1)</f>
        <v>0</v>
      </c>
      <c r="E247" s="12">
        <f>SUMIFS('2012Figures'!J:J,'2012Figures'!C:C,A247,'2012Figures'!I:I,"",'2012Figures'!B:B,"BrokerToCy",'2012Figures'!G:G,"E1",'2012Figures'!E:E,$B$1)</f>
        <v>0</v>
      </c>
      <c r="F247" s="12">
        <f>SUMIFS('2012Figures'!J:J,'2012Figures'!C:C,A247,'2012Figures'!I:I,"",'2012Figures'!B:B,"BrokerToCy",'2012Figures'!G:G,"P1",'2012Figures'!E:E,$B$1)</f>
        <v>0</v>
      </c>
      <c r="G247" s="12">
        <f>SUMIFS('2012Figures'!J:J,'2012Figures'!C:C,A247,'2012Figures'!I:I,"",'2012Figures'!B:B,"CyToBroker",'2012Figures'!G:G,"E1",'2012Figures'!E:E,$B$1)</f>
        <v>0</v>
      </c>
      <c r="H247" s="12">
        <f>SUMIFS('2012Figures'!J:J,'2012Figures'!C:C,A247,'2012Figures'!I:I,"",'2012Figures'!B:B,"CyToBroker",'2012Figures'!G:G,"P1",'2012Figures'!E:E,$B$1)</f>
        <v>0</v>
      </c>
      <c r="J247" s="1" t="s">
        <v>131</v>
      </c>
    </row>
    <row r="248" spans="1:10" x14ac:dyDescent="0.25">
      <c r="A248" s="37"/>
      <c r="B248" s="37" t="s">
        <v>92</v>
      </c>
      <c r="C248" s="38"/>
      <c r="D248" s="39">
        <f>SUM(E248:H248)</f>
        <v>6277</v>
      </c>
      <c r="E248" s="39">
        <f>SUM(E243:E247)</f>
        <v>6277</v>
      </c>
      <c r="F248" s="39">
        <f>SUM(F243:F247)</f>
        <v>0</v>
      </c>
      <c r="G248" s="39">
        <f>SUM(G243:G247)</f>
        <v>0</v>
      </c>
      <c r="H248" s="39">
        <f>SUM(H243:H247)</f>
        <v>0</v>
      </c>
      <c r="I248" s="37"/>
      <c r="J248" s="38"/>
    </row>
    <row r="249" spans="1:10" x14ac:dyDescent="0.25">
      <c r="A249" s="13">
        <v>204</v>
      </c>
      <c r="B249" s="13" t="s">
        <v>69</v>
      </c>
      <c r="C249" s="14" t="s">
        <v>88</v>
      </c>
      <c r="D249" s="15">
        <f>SUMIFS('2012Figures'!J:J,'2012Figures'!C:C,A249,'2012Figures'!E:E,$B$1)</f>
        <v>270059</v>
      </c>
      <c r="E249" s="15">
        <f>SUMIFS('2012Figures'!J:J,'2012Figures'!C:C,A249,'2012Figures'!B:B,"BrokerToCy",'2012Figures'!G:G,"E1",'2012Figures'!E:E,$B$1)</f>
        <v>0</v>
      </c>
      <c r="F249" s="15">
        <f>SUMIFS('2012Figures'!J:J,'2012Figures'!C:C,A249,'2012Figures'!B:B,"BrokerToCy",'2012Figures'!G:G,"P1",'2012Figures'!E:E,$B$1)</f>
        <v>0</v>
      </c>
      <c r="G249" s="15">
        <f>SUMIFS('2012Figures'!J:J,'2012Figures'!C:C,A249,'2012Figures'!B:B,"CyToBroker",'2012Figures'!G:G,"E1",'2012Figures'!E:E,$B$1)</f>
        <v>270059</v>
      </c>
      <c r="H249" s="15">
        <f>SUMIFS('2012Figures'!J:J,'2012Figures'!C:C,A249,'2012Figures'!B:B,"CyToBroker",'2012Figures'!G:G,"P1",'2012Figures'!E:E,$B$1)</f>
        <v>0</v>
      </c>
      <c r="I249" s="13"/>
      <c r="J249" s="14"/>
    </row>
    <row r="250" spans="1:10" x14ac:dyDescent="0.25">
      <c r="A250">
        <v>204</v>
      </c>
      <c r="B250" t="s">
        <v>69</v>
      </c>
      <c r="C250" s="1">
        <v>5</v>
      </c>
      <c r="D250" s="11">
        <f>SUMIFS('2012Figures'!J:J,'2012Figures'!C:C,A250,'2012Figures'!H:H,B250,'2012Figures'!I:I,C250,'2012Figures'!E:E,$B$1)</f>
        <v>0</v>
      </c>
      <c r="E250" s="12">
        <f>SUMIFS('2012Figures'!J:J,'2012Figures'!C:C,A250,'2012Figures'!H:H,B250,'2012Figures'!I:I,C250,'2012Figures'!B:B,"BrokerToCy",'2012Figures'!G:G,"E1",'2012Figures'!E:E,$B$1)</f>
        <v>0</v>
      </c>
      <c r="F250" s="12">
        <f>SUMIFS('2012Figures'!J:J,'2012Figures'!C:C,A250,'2012Figures'!H:H,B250,'2012Figures'!I:I,C250,'2012Figures'!B:B,"BrokerToCy",'2012Figures'!G:G,"P1",'2012Figures'!E:E,$B$1)</f>
        <v>0</v>
      </c>
      <c r="G250" s="12">
        <f>SUMIFS('2012Figures'!J:J,'2012Figures'!C:C,A250,'2012Figures'!H:H,B250,'2012Figures'!I:I,C250,'2012Figures'!B:B,"CyToBroker",'2012Figures'!G:G,"E1",'2012Figures'!E:E,$B$1)</f>
        <v>0</v>
      </c>
      <c r="H250" s="12">
        <f>SUMIFS('2012Figures'!J:J,'2012Figures'!C:C,A250,'2012Figures'!H:H,B250,'2012Figures'!I:I,C250,'2012Figures'!B:B,"CyToBroker",'2012Figures'!G:G,"P1",'2012Figures'!E:E,$B$1)</f>
        <v>0</v>
      </c>
      <c r="J250" s="1">
        <v>201501</v>
      </c>
    </row>
    <row r="251" spans="1:10" x14ac:dyDescent="0.25">
      <c r="A251">
        <v>204</v>
      </c>
      <c r="B251" t="s">
        <v>69</v>
      </c>
      <c r="C251" s="1">
        <v>4</v>
      </c>
      <c r="D251" s="11">
        <f>SUMIFS('2012Figures'!J:J,'2012Figures'!C:C,A251,'2012Figures'!H:H,B251,'2012Figures'!I:I,C251,'2012Figures'!E:E,$B$1)</f>
        <v>4765</v>
      </c>
      <c r="E251" s="12">
        <f>SUMIFS('2012Figures'!J:J,'2012Figures'!C:C,A251,'2012Figures'!H:H,B251,'2012Figures'!I:I,C251,'2012Figures'!B:B,"BrokerToCy",'2012Figures'!G:G,"E1",'2012Figures'!E:E,$B$1)</f>
        <v>0</v>
      </c>
      <c r="F251" s="12">
        <f>SUMIFS('2012Figures'!J:J,'2012Figures'!C:C,A251,'2012Figures'!H:H,B251,'2012Figures'!I:I,C251,'2012Figures'!B:B,"BrokerToCy",'2012Figures'!G:G,"P1",'2012Figures'!E:E,$B$1)</f>
        <v>0</v>
      </c>
      <c r="G251" s="12">
        <f>SUMIFS('2012Figures'!J:J,'2012Figures'!C:C,A251,'2012Figures'!H:H,B251,'2012Figures'!I:I,C251,'2012Figures'!B:B,"CyToBroker",'2012Figures'!G:G,"E1",'2012Figures'!E:E,$B$1)</f>
        <v>4765</v>
      </c>
      <c r="H251" s="12">
        <f>SUMIFS('2012Figures'!J:J,'2012Figures'!C:C,A251,'2012Figures'!H:H,B251,'2012Figures'!I:I,C251,'2012Figures'!B:B,"CyToBroker",'2012Figures'!G:G,"P1",'2012Figures'!E:E,$B$1)</f>
        <v>0</v>
      </c>
      <c r="I251" s="7"/>
      <c r="J251" s="10">
        <v>201301</v>
      </c>
    </row>
    <row r="252" spans="1:10" x14ac:dyDescent="0.25">
      <c r="A252">
        <v>204</v>
      </c>
      <c r="B252" t="s">
        <v>69</v>
      </c>
      <c r="C252" s="1">
        <v>3</v>
      </c>
      <c r="D252" s="11">
        <f>SUMIFS('2012Figures'!J:J,'2012Figures'!C:C,A252,'2012Figures'!H:H,B252,'2012Figures'!I:I,C252,'2012Figures'!E:E,$B$1)</f>
        <v>0</v>
      </c>
      <c r="E252" s="12">
        <f>SUMIFS('2012Figures'!J:J,'2012Figures'!C:C,A252,'2012Figures'!H:H,B252,'2012Figures'!I:I,C252,'2012Figures'!B:B,"BrokerToCy",'2012Figures'!G:G,"E1",'2012Figures'!E:E,$B$1)</f>
        <v>0</v>
      </c>
      <c r="F252" s="12">
        <f>SUMIFS('2012Figures'!J:J,'2012Figures'!C:C,A252,'2012Figures'!H:H,B252,'2012Figures'!I:I,C252,'2012Figures'!B:B,"BrokerToCy",'2012Figures'!G:G,"P1",'2012Figures'!E:E,$B$1)</f>
        <v>0</v>
      </c>
      <c r="G252" s="12">
        <f>SUMIFS('2012Figures'!J:J,'2012Figures'!C:C,A252,'2012Figures'!H:H,B252,'2012Figures'!I:I,C252,'2012Figures'!B:B,"CyToBroker",'2012Figures'!G:G,"E1",'2012Figures'!E:E,$B$1)</f>
        <v>0</v>
      </c>
      <c r="H252" s="12">
        <f>SUMIFS('2012Figures'!J:J,'2012Figures'!C:C,A252,'2012Figures'!H:H,B252,'2012Figures'!I:I,C252,'2012Figures'!B:B,"CyToBroker",'2012Figures'!G:G,"P1",'2012Figures'!E:E,$B$1)</f>
        <v>0</v>
      </c>
      <c r="J252" s="1">
        <v>201201</v>
      </c>
    </row>
    <row r="253" spans="1:10" x14ac:dyDescent="0.25">
      <c r="A253">
        <v>204</v>
      </c>
      <c r="B253" t="s">
        <v>69</v>
      </c>
      <c r="C253" s="1">
        <v>2</v>
      </c>
      <c r="D253" s="11">
        <f>SUMIFS('2012Figures'!J:J,'2012Figures'!C:C,A253,'2012Figures'!H:H,B253,'2012Figures'!I:I,C253,'2012Figures'!E:E,$B$1)</f>
        <v>0</v>
      </c>
      <c r="E253" s="12">
        <f>SUMIFS('2012Figures'!J:J,'2012Figures'!C:C,A253,'2012Figures'!H:H,B253,'2012Figures'!I:I,C253,'2012Figures'!B:B,"BrokerToCy",'2012Figures'!G:G,"E1",'2012Figures'!E:E,$B$1)</f>
        <v>0</v>
      </c>
      <c r="F253" s="12">
        <f>SUMIFS('2012Figures'!J:J,'2012Figures'!C:C,A253,'2012Figures'!H:H,B253,'2012Figures'!I:I,C253,'2012Figures'!B:B,"BrokerToCy",'2012Figures'!G:G,"P1",'2012Figures'!E:E,$B$1)</f>
        <v>0</v>
      </c>
      <c r="G253" s="12">
        <f>SUMIFS('2012Figures'!J:J,'2012Figures'!C:C,A253,'2012Figures'!H:H,B253,'2012Figures'!I:I,C253,'2012Figures'!B:B,"CyToBroker",'2012Figures'!G:G,"E1",'2012Figures'!E:E,$B$1)</f>
        <v>0</v>
      </c>
      <c r="H253" s="12">
        <f>SUMIFS('2012Figures'!J:J,'2012Figures'!C:C,A253,'2012Figures'!H:H,B253,'2012Figures'!I:I,C253,'2012Figures'!B:B,"CyToBroker",'2012Figures'!G:G,"P1",'2012Figures'!E:E,$B$1)</f>
        <v>0</v>
      </c>
      <c r="J253" s="1">
        <v>201101</v>
      </c>
    </row>
    <row r="254" spans="1:10" x14ac:dyDescent="0.25">
      <c r="A254">
        <v>204</v>
      </c>
      <c r="B254" t="s">
        <v>69</v>
      </c>
      <c r="C254" s="1">
        <v>1</v>
      </c>
      <c r="D254" s="11">
        <f>SUMIFS('2012Figures'!J:J,'2012Figures'!C:C,A254,'2012Figures'!H:H,B254,'2012Figures'!I:I,C254,'2012Figures'!E:E,$B$1)</f>
        <v>265119</v>
      </c>
      <c r="E254" s="12">
        <f>SUMIFS('2012Figures'!J:J,'2012Figures'!C:C,A254,'2012Figures'!H:H,B254,'2012Figures'!I:I,C254,'2012Figures'!B:B,"BrokerToCy",'2012Figures'!G:G,"E1",'2012Figures'!E:E,$B$1)</f>
        <v>0</v>
      </c>
      <c r="F254" s="12">
        <f>SUMIFS('2012Figures'!J:J,'2012Figures'!C:C,A254,'2012Figures'!H:H,B254,'2012Figures'!I:I,C254,'2012Figures'!B:B,"BrokerToCy",'2012Figures'!G:G,"P1",'2012Figures'!E:E,$B$1)</f>
        <v>0</v>
      </c>
      <c r="G254" s="12">
        <f>SUMIFS('2012Figures'!J:J,'2012Figures'!C:C,A254,'2012Figures'!H:H,B254,'2012Figures'!I:I,C254,'2012Figures'!B:B,"CyToBroker",'2012Figures'!G:G,"E1",'2012Figures'!E:E,$B$1)</f>
        <v>265119</v>
      </c>
      <c r="H254" s="12">
        <f>SUMIFS('2012Figures'!J:J,'2012Figures'!C:C,A254,'2012Figures'!H:H,B254,'2012Figures'!I:I,C254,'2012Figures'!B:B,"CyToBroker",'2012Figures'!G:G,"P1",'2012Figures'!E:E,$B$1)</f>
        <v>0</v>
      </c>
      <c r="J254" s="1">
        <v>200901</v>
      </c>
    </row>
    <row r="255" spans="1:10" x14ac:dyDescent="0.25">
      <c r="A255">
        <v>204</v>
      </c>
      <c r="B255" t="s">
        <v>69</v>
      </c>
      <c r="D255" s="11">
        <f>SUMIFS('2012Figures'!J:J,'2012Figures'!C:C,A255,'2012Figures'!I:I,"",'2012Figures'!E:E,$B$1)</f>
        <v>175</v>
      </c>
      <c r="E255" s="12">
        <f>SUMIFS('2012Figures'!J:J,'2012Figures'!C:C,A255,'2012Figures'!I:I,"",'2012Figures'!B:B,"BrokerToCy",'2012Figures'!G:G,"E1",'2012Figures'!E:E,$B$1)</f>
        <v>0</v>
      </c>
      <c r="F255" s="12">
        <f>SUMIFS('2012Figures'!J:J,'2012Figures'!C:C,A255,'2012Figures'!I:I,"",'2012Figures'!B:B,"BrokerToCy",'2012Figures'!G:G,"P1",'2012Figures'!E:E,$B$1)</f>
        <v>0</v>
      </c>
      <c r="G255" s="12">
        <f>SUMIFS('2012Figures'!J:J,'2012Figures'!C:C,A255,'2012Figures'!I:I,"",'2012Figures'!B:B,"CyToBroker",'2012Figures'!G:G,"E1",'2012Figures'!E:E,$B$1)</f>
        <v>175</v>
      </c>
      <c r="H255" s="12">
        <f>SUMIFS('2012Figures'!J:J,'2012Figures'!C:C,A255,'2012Figures'!I:I,"",'2012Figures'!B:B,"CyToBroker",'2012Figures'!G:G,"P1",'2012Figures'!E:E,$B$1)</f>
        <v>0</v>
      </c>
      <c r="J255" s="1" t="s">
        <v>131</v>
      </c>
    </row>
    <row r="256" spans="1:10" x14ac:dyDescent="0.25">
      <c r="A256" s="37"/>
      <c r="B256" s="37" t="s">
        <v>92</v>
      </c>
      <c r="C256" s="38"/>
      <c r="D256" s="39">
        <f>SUM(E256:H256)</f>
        <v>270059</v>
      </c>
      <c r="E256" s="39">
        <f>SUM(E250:E255)</f>
        <v>0</v>
      </c>
      <c r="F256" s="39">
        <f>SUM(F250:F255)</f>
        <v>0</v>
      </c>
      <c r="G256" s="39">
        <f>SUM(G250:G255)</f>
        <v>270059</v>
      </c>
      <c r="H256" s="39">
        <f>SUM(H250:H255)</f>
        <v>0</v>
      </c>
      <c r="I256" s="37"/>
      <c r="J256" s="38"/>
    </row>
    <row r="257" spans="1:10" x14ac:dyDescent="0.25">
      <c r="A257" s="13">
        <v>205</v>
      </c>
      <c r="B257" s="13" t="s">
        <v>27</v>
      </c>
      <c r="C257" s="14" t="s">
        <v>88</v>
      </c>
      <c r="D257" s="15">
        <f>SUMIFS('2012Figures'!J:J,'2012Figures'!C:C,A257,'2012Figures'!E:E,$B$1)</f>
        <v>402692</v>
      </c>
      <c r="E257" s="15">
        <f>SUMIFS('2012Figures'!J:J,'2012Figures'!C:C,A257,'2012Figures'!B:B,"BrokerToCy",'2012Figures'!G:G,"E1",'2012Figures'!E:E,$B$1)</f>
        <v>0</v>
      </c>
      <c r="F257" s="15">
        <f>SUMIFS('2012Figures'!J:J,'2012Figures'!C:C,A257,'2012Figures'!B:B,"BrokerToCy",'2012Figures'!G:G,"P1",'2012Figures'!E:E,$B$1)</f>
        <v>0</v>
      </c>
      <c r="G257" s="15">
        <f>SUMIFS('2012Figures'!J:J,'2012Figures'!C:C,A257,'2012Figures'!B:B,"CyToBroker",'2012Figures'!G:G,"E1",'2012Figures'!E:E,$B$1)</f>
        <v>402692</v>
      </c>
      <c r="H257" s="15">
        <f>SUMIFS('2012Figures'!J:J,'2012Figures'!C:C,A257,'2012Figures'!B:B,"CyToBroker",'2012Figures'!G:G,"P1",'2012Figures'!E:E,$B$1)</f>
        <v>0</v>
      </c>
      <c r="I257" s="13"/>
      <c r="J257" s="14"/>
    </row>
    <row r="258" spans="1:10" x14ac:dyDescent="0.25">
      <c r="A258">
        <v>205</v>
      </c>
      <c r="B258" t="s">
        <v>27</v>
      </c>
      <c r="C258" s="1">
        <v>5</v>
      </c>
      <c r="D258" s="11">
        <f>SUMIFS('2012Figures'!J:J,'2012Figures'!C:C,A258,'2012Figures'!H:H,B258,'2012Figures'!I:I,C258,'2012Figures'!E:E,$B$1)</f>
        <v>0</v>
      </c>
      <c r="E258" s="12">
        <f>SUMIFS('2012Figures'!J:J,'2012Figures'!C:C,A258,'2012Figures'!H:H,B258,'2012Figures'!I:I,C258,'2012Figures'!B:B,"BrokerToCy",'2012Figures'!G:G,"E1",'2012Figures'!E:E,$B$1)</f>
        <v>0</v>
      </c>
      <c r="F258" s="12">
        <f>SUMIFS('2012Figures'!J:J,'2012Figures'!C:C,A258,'2012Figures'!H:H,B258,'2012Figures'!I:I,C258,'2012Figures'!B:B,"BrokerToCy",'2012Figures'!G:G,"P1",'2012Figures'!E:E,$B$1)</f>
        <v>0</v>
      </c>
      <c r="G258" s="12">
        <f>SUMIFS('2012Figures'!J:J,'2012Figures'!C:C,A258,'2012Figures'!H:H,B258,'2012Figures'!I:I,C258,'2012Figures'!B:B,"CyToBroker",'2012Figures'!G:G,"E1",'2012Figures'!E:E,$B$1)</f>
        <v>0</v>
      </c>
      <c r="H258" s="12">
        <f>SUMIFS('2012Figures'!J:J,'2012Figures'!C:C,A258,'2012Figures'!H:H,B258,'2012Figures'!I:I,C258,'2012Figures'!B:B,"CyToBroker",'2012Figures'!G:G,"P1",'2012Figures'!E:E,$B$1)</f>
        <v>0</v>
      </c>
      <c r="J258" s="1">
        <v>201501</v>
      </c>
    </row>
    <row r="259" spans="1:10" x14ac:dyDescent="0.25">
      <c r="A259">
        <v>205</v>
      </c>
      <c r="B259" t="s">
        <v>27</v>
      </c>
      <c r="C259" s="1">
        <v>4</v>
      </c>
      <c r="D259" s="11">
        <f>SUMIFS('2012Figures'!J:J,'2012Figures'!C:C,A259,'2012Figures'!H:H,B259,'2012Figures'!I:I,C259,'2012Figures'!E:E,$B$1)</f>
        <v>7111</v>
      </c>
      <c r="E259" s="12">
        <f>SUMIFS('2012Figures'!J:J,'2012Figures'!C:C,A259,'2012Figures'!H:H,B259,'2012Figures'!I:I,C259,'2012Figures'!B:B,"BrokerToCy",'2012Figures'!G:G,"E1",'2012Figures'!E:E,$B$1)</f>
        <v>0</v>
      </c>
      <c r="F259" s="12">
        <f>SUMIFS('2012Figures'!J:J,'2012Figures'!C:C,A259,'2012Figures'!H:H,B259,'2012Figures'!I:I,C259,'2012Figures'!B:B,"BrokerToCy",'2012Figures'!G:G,"P1",'2012Figures'!E:E,$B$1)</f>
        <v>0</v>
      </c>
      <c r="G259" s="12">
        <f>SUMIFS('2012Figures'!J:J,'2012Figures'!C:C,A259,'2012Figures'!H:H,B259,'2012Figures'!I:I,C259,'2012Figures'!B:B,"CyToBroker",'2012Figures'!G:G,"E1",'2012Figures'!E:E,$B$1)</f>
        <v>7111</v>
      </c>
      <c r="H259" s="12">
        <f>SUMIFS('2012Figures'!J:J,'2012Figures'!C:C,A259,'2012Figures'!H:H,B259,'2012Figures'!I:I,C259,'2012Figures'!B:B,"CyToBroker",'2012Figures'!G:G,"P1",'2012Figures'!E:E,$B$1)</f>
        <v>0</v>
      </c>
      <c r="I259" s="7"/>
      <c r="J259" s="10">
        <v>201301</v>
      </c>
    </row>
    <row r="260" spans="1:10" x14ac:dyDescent="0.25">
      <c r="A260">
        <v>205</v>
      </c>
      <c r="B260" t="s">
        <v>27</v>
      </c>
      <c r="C260" s="1">
        <v>3</v>
      </c>
      <c r="D260" s="11">
        <f>SUMIFS('2012Figures'!J:J,'2012Figures'!C:C,A260,'2012Figures'!H:H,B260,'2012Figures'!I:I,C260,'2012Figures'!E:E,$B$1)</f>
        <v>0</v>
      </c>
      <c r="E260" s="12">
        <f>SUMIFS('2012Figures'!J:J,'2012Figures'!C:C,A260,'2012Figures'!H:H,B260,'2012Figures'!I:I,C260,'2012Figures'!B:B,"BrokerToCy",'2012Figures'!G:G,"E1",'2012Figures'!E:E,$B$1)</f>
        <v>0</v>
      </c>
      <c r="F260" s="12">
        <f>SUMIFS('2012Figures'!J:J,'2012Figures'!C:C,A260,'2012Figures'!H:H,B260,'2012Figures'!I:I,C260,'2012Figures'!B:B,"BrokerToCy",'2012Figures'!G:G,"P1",'2012Figures'!E:E,$B$1)</f>
        <v>0</v>
      </c>
      <c r="G260" s="12">
        <f>SUMIFS('2012Figures'!J:J,'2012Figures'!C:C,A260,'2012Figures'!H:H,B260,'2012Figures'!I:I,C260,'2012Figures'!B:B,"CyToBroker",'2012Figures'!G:G,"E1",'2012Figures'!E:E,$B$1)</f>
        <v>0</v>
      </c>
      <c r="H260" s="12">
        <f>SUMIFS('2012Figures'!J:J,'2012Figures'!C:C,A260,'2012Figures'!H:H,B260,'2012Figures'!I:I,C260,'2012Figures'!B:B,"CyToBroker",'2012Figures'!G:G,"P1",'2012Figures'!E:E,$B$1)</f>
        <v>0</v>
      </c>
      <c r="J260" s="1">
        <v>201201</v>
      </c>
    </row>
    <row r="261" spans="1:10" x14ac:dyDescent="0.25">
      <c r="A261">
        <v>205</v>
      </c>
      <c r="B261" t="s">
        <v>27</v>
      </c>
      <c r="C261" s="1">
        <v>2</v>
      </c>
      <c r="D261" s="11">
        <f>SUMIFS('2012Figures'!J:J,'2012Figures'!C:C,A261,'2012Figures'!H:H,B261,'2012Figures'!I:I,C261,'2012Figures'!E:E,$B$1)</f>
        <v>0</v>
      </c>
      <c r="E261" s="12">
        <f>SUMIFS('2012Figures'!J:J,'2012Figures'!C:C,A261,'2012Figures'!H:H,B261,'2012Figures'!I:I,C261,'2012Figures'!B:B,"BrokerToCy",'2012Figures'!G:G,"E1",'2012Figures'!E:E,$B$1)</f>
        <v>0</v>
      </c>
      <c r="F261" s="12">
        <f>SUMIFS('2012Figures'!J:J,'2012Figures'!C:C,A261,'2012Figures'!H:H,B261,'2012Figures'!I:I,C261,'2012Figures'!B:B,"BrokerToCy",'2012Figures'!G:G,"P1",'2012Figures'!E:E,$B$1)</f>
        <v>0</v>
      </c>
      <c r="G261" s="12">
        <f>SUMIFS('2012Figures'!J:J,'2012Figures'!C:C,A261,'2012Figures'!H:H,B261,'2012Figures'!I:I,C261,'2012Figures'!B:B,"CyToBroker",'2012Figures'!G:G,"E1",'2012Figures'!E:E,$B$1)</f>
        <v>0</v>
      </c>
      <c r="H261" s="12">
        <f>SUMIFS('2012Figures'!J:J,'2012Figures'!C:C,A261,'2012Figures'!H:H,B261,'2012Figures'!I:I,C261,'2012Figures'!B:B,"CyToBroker",'2012Figures'!G:G,"P1",'2012Figures'!E:E,$B$1)</f>
        <v>0</v>
      </c>
      <c r="J261" s="1">
        <v>201101</v>
      </c>
    </row>
    <row r="262" spans="1:10" x14ac:dyDescent="0.25">
      <c r="A262">
        <v>205</v>
      </c>
      <c r="B262" t="s">
        <v>27</v>
      </c>
      <c r="C262" s="1">
        <v>1</v>
      </c>
      <c r="D262" s="11">
        <f>SUMIFS('2012Figures'!J:J,'2012Figures'!C:C,A262,'2012Figures'!H:H,B262,'2012Figures'!I:I,C262,'2012Figures'!E:E,$B$1)</f>
        <v>395133</v>
      </c>
      <c r="E262" s="12">
        <f>SUMIFS('2012Figures'!J:J,'2012Figures'!C:C,A262,'2012Figures'!H:H,B262,'2012Figures'!I:I,C262,'2012Figures'!B:B,"BrokerToCy",'2012Figures'!G:G,"E1",'2012Figures'!E:E,$B$1)</f>
        <v>0</v>
      </c>
      <c r="F262" s="12">
        <f>SUMIFS('2012Figures'!J:J,'2012Figures'!C:C,A262,'2012Figures'!H:H,B262,'2012Figures'!I:I,C262,'2012Figures'!B:B,"BrokerToCy",'2012Figures'!G:G,"P1",'2012Figures'!E:E,$B$1)</f>
        <v>0</v>
      </c>
      <c r="G262" s="12">
        <f>SUMIFS('2012Figures'!J:J,'2012Figures'!C:C,A262,'2012Figures'!H:H,B262,'2012Figures'!I:I,C262,'2012Figures'!B:B,"CyToBroker",'2012Figures'!G:G,"E1",'2012Figures'!E:E,$B$1)</f>
        <v>395133</v>
      </c>
      <c r="H262" s="12">
        <f>SUMIFS('2012Figures'!J:J,'2012Figures'!C:C,A262,'2012Figures'!H:H,B262,'2012Figures'!I:I,C262,'2012Figures'!B:B,"CyToBroker",'2012Figures'!G:G,"P1",'2012Figures'!E:E,$B$1)</f>
        <v>0</v>
      </c>
      <c r="J262" s="1">
        <v>200901</v>
      </c>
    </row>
    <row r="263" spans="1:10" x14ac:dyDescent="0.25">
      <c r="A263">
        <v>205</v>
      </c>
      <c r="B263" t="s">
        <v>27</v>
      </c>
      <c r="D263" s="11">
        <f>SUMIFS('2012Figures'!J:J,'2012Figures'!C:C,A263,'2012Figures'!I:I,"",'2012Figures'!E:E,$B$1)</f>
        <v>448</v>
      </c>
      <c r="E263" s="12">
        <f>SUMIFS('2012Figures'!J:J,'2012Figures'!C:C,A263,'2012Figures'!I:I,"",'2012Figures'!B:B,"BrokerToCy",'2012Figures'!G:G,"E1",'2012Figures'!E:E,$B$1)</f>
        <v>0</v>
      </c>
      <c r="F263" s="12">
        <f>SUMIFS('2012Figures'!J:J,'2012Figures'!C:C,A263,'2012Figures'!I:I,"",'2012Figures'!B:B,"BrokerToCy",'2012Figures'!G:G,"P1",'2012Figures'!E:E,$B$1)</f>
        <v>0</v>
      </c>
      <c r="G263" s="12">
        <f>SUMIFS('2012Figures'!J:J,'2012Figures'!C:C,A263,'2012Figures'!I:I,"",'2012Figures'!B:B,"CyToBroker",'2012Figures'!G:G,"E1",'2012Figures'!E:E,$B$1)</f>
        <v>448</v>
      </c>
      <c r="H263" s="12">
        <f>SUMIFS('2012Figures'!J:J,'2012Figures'!C:C,A263,'2012Figures'!I:I,"",'2012Figures'!B:B,"CyToBroker",'2012Figures'!G:G,"P1",'2012Figures'!E:E,$B$1)</f>
        <v>0</v>
      </c>
      <c r="J263" s="1" t="s">
        <v>131</v>
      </c>
    </row>
    <row r="264" spans="1:10" x14ac:dyDescent="0.25">
      <c r="A264" s="37"/>
      <c r="B264" s="37" t="s">
        <v>92</v>
      </c>
      <c r="C264" s="38"/>
      <c r="D264" s="39">
        <f>SUM(E264:H264)</f>
        <v>402692</v>
      </c>
      <c r="E264" s="39">
        <f>SUM(E258:E263)</f>
        <v>0</v>
      </c>
      <c r="F264" s="39">
        <f>SUM(F258:F263)</f>
        <v>0</v>
      </c>
      <c r="G264" s="39">
        <f>SUM(G258:G263)</f>
        <v>402692</v>
      </c>
      <c r="H264" s="39">
        <f>SUM(H258:H263)</f>
        <v>0</v>
      </c>
      <c r="I264" s="37"/>
      <c r="J264" s="38"/>
    </row>
    <row r="265" spans="1:10" x14ac:dyDescent="0.25">
      <c r="A265" s="13">
        <v>206</v>
      </c>
      <c r="B265" s="13" t="s">
        <v>29</v>
      </c>
      <c r="C265" s="14" t="s">
        <v>88</v>
      </c>
      <c r="D265" s="15">
        <f>SUMIFS('2012Figures'!J:J,'2012Figures'!C:C,A265,'2012Figures'!E:E,$B$1)</f>
        <v>87695</v>
      </c>
      <c r="E265" s="15">
        <f>SUMIFS('2012Figures'!J:J,'2012Figures'!C:C,A265,'2012Figures'!B:B,"BrokerToCy",'2012Figures'!G:G,"E1",'2012Figures'!E:E,$B$1)</f>
        <v>0</v>
      </c>
      <c r="F265" s="15">
        <f>SUMIFS('2012Figures'!J:J,'2012Figures'!C:C,A265,'2012Figures'!B:B,"BrokerToCy",'2012Figures'!G:G,"P1",'2012Figures'!E:E,$B$1)</f>
        <v>0</v>
      </c>
      <c r="G265" s="15">
        <f>SUMIFS('2012Figures'!J:J,'2012Figures'!C:C,A265,'2012Figures'!B:B,"CyToBroker",'2012Figures'!G:G,"E1",'2012Figures'!E:E,$B$1)</f>
        <v>87695</v>
      </c>
      <c r="H265" s="15">
        <f>SUMIFS('2012Figures'!J:J,'2012Figures'!C:C,A265,'2012Figures'!B:B,"CyToBroker",'2012Figures'!G:G,"P1",'2012Figures'!E:E,$B$1)</f>
        <v>0</v>
      </c>
      <c r="I265" s="13"/>
      <c r="J265" s="14"/>
    </row>
    <row r="266" spans="1:10" x14ac:dyDescent="0.25">
      <c r="A266">
        <v>206</v>
      </c>
      <c r="B266" t="s">
        <v>29</v>
      </c>
      <c r="C266" s="1">
        <v>5</v>
      </c>
      <c r="D266" s="11">
        <f>SUMIFS('2012Figures'!J:J,'2012Figures'!C:C,A266,'2012Figures'!H:H,B266,'2012Figures'!I:I,C266,'2012Figures'!E:E,$B$1)</f>
        <v>0</v>
      </c>
      <c r="E266" s="12">
        <f>SUMIFS('2012Figures'!J:J,'2012Figures'!C:C,A266,'2012Figures'!H:H,B266,'2012Figures'!I:I,C266,'2012Figures'!B:B,"BrokerToCy",'2012Figures'!G:G,"E1",'2012Figures'!E:E,$B$1)</f>
        <v>0</v>
      </c>
      <c r="F266" s="12">
        <f>SUMIFS('2012Figures'!J:J,'2012Figures'!C:C,A266,'2012Figures'!H:H,B266,'2012Figures'!I:I,C266,'2012Figures'!B:B,"BrokerToCy",'2012Figures'!G:G,"P1",'2012Figures'!E:E,$B$1)</f>
        <v>0</v>
      </c>
      <c r="G266" s="12">
        <f>SUMIFS('2012Figures'!J:J,'2012Figures'!C:C,A266,'2012Figures'!H:H,B266,'2012Figures'!I:I,C266,'2012Figures'!B:B,"CyToBroker",'2012Figures'!G:G,"E1",'2012Figures'!E:E,$B$1)</f>
        <v>0</v>
      </c>
      <c r="H266" s="12">
        <f>SUMIFS('2012Figures'!J:J,'2012Figures'!C:C,A266,'2012Figures'!H:H,B266,'2012Figures'!I:I,C266,'2012Figures'!B:B,"CyToBroker",'2012Figures'!G:G,"P1",'2012Figures'!E:E,$B$1)</f>
        <v>0</v>
      </c>
      <c r="J266" s="1">
        <v>201501</v>
      </c>
    </row>
    <row r="267" spans="1:10" x14ac:dyDescent="0.25">
      <c r="A267">
        <v>206</v>
      </c>
      <c r="B267" t="s">
        <v>29</v>
      </c>
      <c r="C267" s="1">
        <v>4</v>
      </c>
      <c r="D267" s="11">
        <f>SUMIFS('2012Figures'!J:J,'2012Figures'!C:C,A267,'2012Figures'!H:H,B267,'2012Figures'!I:I,C267,'2012Figures'!E:E,$B$1)</f>
        <v>845</v>
      </c>
      <c r="E267" s="12">
        <f>SUMIFS('2012Figures'!J:J,'2012Figures'!C:C,A267,'2012Figures'!H:H,B267,'2012Figures'!I:I,C267,'2012Figures'!B:B,"BrokerToCy",'2012Figures'!G:G,"E1",'2012Figures'!E:E,$B$1)</f>
        <v>0</v>
      </c>
      <c r="F267" s="12">
        <f>SUMIFS('2012Figures'!J:J,'2012Figures'!C:C,A267,'2012Figures'!H:H,B267,'2012Figures'!I:I,C267,'2012Figures'!B:B,"BrokerToCy",'2012Figures'!G:G,"P1",'2012Figures'!E:E,$B$1)</f>
        <v>0</v>
      </c>
      <c r="G267" s="12">
        <f>SUMIFS('2012Figures'!J:J,'2012Figures'!C:C,A267,'2012Figures'!H:H,B267,'2012Figures'!I:I,C267,'2012Figures'!B:B,"CyToBroker",'2012Figures'!G:G,"E1",'2012Figures'!E:E,$B$1)</f>
        <v>845</v>
      </c>
      <c r="H267" s="12">
        <f>SUMIFS('2012Figures'!J:J,'2012Figures'!C:C,A267,'2012Figures'!H:H,B267,'2012Figures'!I:I,C267,'2012Figures'!B:B,"CyToBroker",'2012Figures'!G:G,"P1",'2012Figures'!E:E,$B$1)</f>
        <v>0</v>
      </c>
      <c r="I267" s="7"/>
      <c r="J267" s="10">
        <v>201301</v>
      </c>
    </row>
    <row r="268" spans="1:10" x14ac:dyDescent="0.25">
      <c r="A268">
        <v>206</v>
      </c>
      <c r="B268" t="s">
        <v>29</v>
      </c>
      <c r="C268" s="1">
        <v>3</v>
      </c>
      <c r="D268" s="11">
        <f>SUMIFS('2012Figures'!J:J,'2012Figures'!C:C,A268,'2012Figures'!H:H,B268,'2012Figures'!I:I,C268,'2012Figures'!E:E,$B$1)</f>
        <v>0</v>
      </c>
      <c r="E268" s="12">
        <f>SUMIFS('2012Figures'!J:J,'2012Figures'!C:C,A268,'2012Figures'!H:H,B268,'2012Figures'!I:I,C268,'2012Figures'!B:B,"BrokerToCy",'2012Figures'!G:G,"E1",'2012Figures'!E:E,$B$1)</f>
        <v>0</v>
      </c>
      <c r="F268" s="12">
        <f>SUMIFS('2012Figures'!J:J,'2012Figures'!C:C,A268,'2012Figures'!H:H,B268,'2012Figures'!I:I,C268,'2012Figures'!B:B,"BrokerToCy",'2012Figures'!G:G,"P1",'2012Figures'!E:E,$B$1)</f>
        <v>0</v>
      </c>
      <c r="G268" s="12">
        <f>SUMIFS('2012Figures'!J:J,'2012Figures'!C:C,A268,'2012Figures'!H:H,B268,'2012Figures'!I:I,C268,'2012Figures'!B:B,"CyToBroker",'2012Figures'!G:G,"E1",'2012Figures'!E:E,$B$1)</f>
        <v>0</v>
      </c>
      <c r="H268" s="12">
        <f>SUMIFS('2012Figures'!J:J,'2012Figures'!C:C,A268,'2012Figures'!H:H,B268,'2012Figures'!I:I,C268,'2012Figures'!B:B,"CyToBroker",'2012Figures'!G:G,"P1",'2012Figures'!E:E,$B$1)</f>
        <v>0</v>
      </c>
      <c r="J268" s="1">
        <v>201201</v>
      </c>
    </row>
    <row r="269" spans="1:10" x14ac:dyDescent="0.25">
      <c r="A269">
        <v>206</v>
      </c>
      <c r="B269" t="s">
        <v>29</v>
      </c>
      <c r="C269" s="1">
        <v>2</v>
      </c>
      <c r="D269" s="11">
        <f>SUMIFS('2012Figures'!J:J,'2012Figures'!C:C,A269,'2012Figures'!H:H,B269,'2012Figures'!I:I,C269,'2012Figures'!E:E,$B$1)</f>
        <v>0</v>
      </c>
      <c r="E269" s="12">
        <f>SUMIFS('2012Figures'!J:J,'2012Figures'!C:C,A269,'2012Figures'!H:H,B269,'2012Figures'!I:I,C269,'2012Figures'!B:B,"BrokerToCy",'2012Figures'!G:G,"E1",'2012Figures'!E:E,$B$1)</f>
        <v>0</v>
      </c>
      <c r="F269" s="12">
        <f>SUMIFS('2012Figures'!J:J,'2012Figures'!C:C,A269,'2012Figures'!H:H,B269,'2012Figures'!I:I,C269,'2012Figures'!B:B,"BrokerToCy",'2012Figures'!G:G,"P1",'2012Figures'!E:E,$B$1)</f>
        <v>0</v>
      </c>
      <c r="G269" s="12">
        <f>SUMIFS('2012Figures'!J:J,'2012Figures'!C:C,A269,'2012Figures'!H:H,B269,'2012Figures'!I:I,C269,'2012Figures'!B:B,"CyToBroker",'2012Figures'!G:G,"E1",'2012Figures'!E:E,$B$1)</f>
        <v>0</v>
      </c>
      <c r="H269" s="12">
        <f>SUMIFS('2012Figures'!J:J,'2012Figures'!C:C,A269,'2012Figures'!H:H,B269,'2012Figures'!I:I,C269,'2012Figures'!B:B,"CyToBroker",'2012Figures'!G:G,"P1",'2012Figures'!E:E,$B$1)</f>
        <v>0</v>
      </c>
      <c r="J269" s="1">
        <v>201101</v>
      </c>
    </row>
    <row r="270" spans="1:10" x14ac:dyDescent="0.25">
      <c r="A270">
        <v>206</v>
      </c>
      <c r="B270" t="s">
        <v>29</v>
      </c>
      <c r="C270" s="1">
        <v>1</v>
      </c>
      <c r="D270" s="11">
        <f>SUMIFS('2012Figures'!J:J,'2012Figures'!C:C,A270,'2012Figures'!H:H,B270,'2012Figures'!I:I,C270,'2012Figures'!E:E,$B$1)</f>
        <v>86588</v>
      </c>
      <c r="E270" s="12">
        <f>SUMIFS('2012Figures'!J:J,'2012Figures'!C:C,A270,'2012Figures'!H:H,B270,'2012Figures'!I:I,C270,'2012Figures'!B:B,"BrokerToCy",'2012Figures'!G:G,"E1",'2012Figures'!E:E,$B$1)</f>
        <v>0</v>
      </c>
      <c r="F270" s="12">
        <f>SUMIFS('2012Figures'!J:J,'2012Figures'!C:C,A270,'2012Figures'!H:H,B270,'2012Figures'!I:I,C270,'2012Figures'!B:B,"BrokerToCy",'2012Figures'!G:G,"P1",'2012Figures'!E:E,$B$1)</f>
        <v>0</v>
      </c>
      <c r="G270" s="12">
        <f>SUMIFS('2012Figures'!J:J,'2012Figures'!C:C,A270,'2012Figures'!H:H,B270,'2012Figures'!I:I,C270,'2012Figures'!B:B,"CyToBroker",'2012Figures'!G:G,"E1",'2012Figures'!E:E,$B$1)</f>
        <v>86588</v>
      </c>
      <c r="H270" s="12">
        <f>SUMIFS('2012Figures'!J:J,'2012Figures'!C:C,A270,'2012Figures'!H:H,B270,'2012Figures'!I:I,C270,'2012Figures'!B:B,"CyToBroker",'2012Figures'!G:G,"P1",'2012Figures'!E:E,$B$1)</f>
        <v>0</v>
      </c>
      <c r="J270" s="1">
        <v>200901</v>
      </c>
    </row>
    <row r="271" spans="1:10" x14ac:dyDescent="0.25">
      <c r="A271">
        <v>206</v>
      </c>
      <c r="B271" t="s">
        <v>29</v>
      </c>
      <c r="D271" s="11">
        <f>SUMIFS('2012Figures'!J:J,'2012Figures'!C:C,A271,'2012Figures'!I:I,"",'2012Figures'!E:E,$B$1)</f>
        <v>262</v>
      </c>
      <c r="E271" s="12">
        <f>SUMIFS('2012Figures'!J:J,'2012Figures'!C:C,A271,'2012Figures'!I:I,"",'2012Figures'!B:B,"BrokerToCy",'2012Figures'!G:G,"E1",'2012Figures'!E:E,$B$1)</f>
        <v>0</v>
      </c>
      <c r="F271" s="12">
        <f>SUMIFS('2012Figures'!J:J,'2012Figures'!C:C,A271,'2012Figures'!I:I,"",'2012Figures'!B:B,"BrokerToCy",'2012Figures'!G:G,"P1",'2012Figures'!E:E,$B$1)</f>
        <v>0</v>
      </c>
      <c r="G271" s="12">
        <f>SUMIFS('2012Figures'!J:J,'2012Figures'!C:C,A271,'2012Figures'!I:I,"",'2012Figures'!B:B,"CyToBroker",'2012Figures'!G:G,"E1",'2012Figures'!E:E,$B$1)</f>
        <v>262</v>
      </c>
      <c r="H271" s="12">
        <f>SUMIFS('2012Figures'!J:J,'2012Figures'!C:C,A271,'2012Figures'!I:I,"",'2012Figures'!B:B,"CyToBroker",'2012Figures'!G:G,"P1",'2012Figures'!E:E,$B$1)</f>
        <v>0</v>
      </c>
      <c r="J271" s="1" t="s">
        <v>131</v>
      </c>
    </row>
    <row r="272" spans="1:10" x14ac:dyDescent="0.25">
      <c r="A272" s="37"/>
      <c r="B272" s="37" t="s">
        <v>92</v>
      </c>
      <c r="C272" s="38"/>
      <c r="D272" s="39">
        <f>SUM(E272:H272)</f>
        <v>87695</v>
      </c>
      <c r="E272" s="39">
        <f>SUM(E266:E271)</f>
        <v>0</v>
      </c>
      <c r="F272" s="39">
        <f>SUM(F266:F271)</f>
        <v>0</v>
      </c>
      <c r="G272" s="39">
        <f>SUM(G266:G271)</f>
        <v>87695</v>
      </c>
      <c r="H272" s="39">
        <f>SUM(H266:H271)</f>
        <v>0</v>
      </c>
      <c r="I272" s="37"/>
      <c r="J272" s="38"/>
    </row>
    <row r="273" spans="1:10" x14ac:dyDescent="0.25">
      <c r="A273" s="13">
        <v>207</v>
      </c>
      <c r="B273" s="13" t="s">
        <v>31</v>
      </c>
      <c r="C273" s="14" t="s">
        <v>88</v>
      </c>
      <c r="D273" s="15">
        <f>SUMIFS('2012Figures'!J:J,'2012Figures'!C:C,A273,'2012Figures'!E:E,$B$1)</f>
        <v>120360</v>
      </c>
      <c r="E273" s="15">
        <f>SUMIFS('2012Figures'!J:J,'2012Figures'!C:C,A273,'2012Figures'!B:B,"BrokerToCy",'2012Figures'!G:G,"E1",'2012Figures'!E:E,$B$1)</f>
        <v>0</v>
      </c>
      <c r="F273" s="15">
        <f>SUMIFS('2012Figures'!J:J,'2012Figures'!C:C,A273,'2012Figures'!B:B,"BrokerToCy",'2012Figures'!G:G,"P1",'2012Figures'!E:E,$B$1)</f>
        <v>0</v>
      </c>
      <c r="G273" s="15">
        <f>SUMIFS('2012Figures'!J:J,'2012Figures'!C:C,A273,'2012Figures'!B:B,"CyToBroker",'2012Figures'!G:G,"E1",'2012Figures'!E:E,$B$1)</f>
        <v>120360</v>
      </c>
      <c r="H273" s="15">
        <f>SUMIFS('2012Figures'!J:J,'2012Figures'!C:C,A273,'2012Figures'!B:B,"CyToBroker",'2012Figures'!G:G,"P1",'2012Figures'!E:E,$B$1)</f>
        <v>0</v>
      </c>
      <c r="I273" s="13"/>
      <c r="J273" s="14"/>
    </row>
    <row r="274" spans="1:10" x14ac:dyDescent="0.25">
      <c r="A274">
        <v>207</v>
      </c>
      <c r="B274" t="s">
        <v>31</v>
      </c>
      <c r="C274" s="1">
        <v>4</v>
      </c>
      <c r="D274" s="11">
        <f>SUMIFS('2012Figures'!J:J,'2012Figures'!C:C,A274,'2012Figures'!H:H,B274,'2012Figures'!I:I,C274,'2012Figures'!E:E,$B$1)</f>
        <v>41</v>
      </c>
      <c r="E274" s="12">
        <f>SUMIFS('2012Figures'!J:J,'2012Figures'!C:C,A274,'2012Figures'!H:H,B274,'2012Figures'!I:I,C274,'2012Figures'!B:B,"BrokerToCy",'2012Figures'!G:G,"E1",'2012Figures'!E:E,$B$1)</f>
        <v>0</v>
      </c>
      <c r="F274" s="12">
        <f>SUMIFS('2012Figures'!J:J,'2012Figures'!C:C,A274,'2012Figures'!H:H,B274,'2012Figures'!I:I,C274,'2012Figures'!B:B,"BrokerToCy",'2012Figures'!G:G,"P1",'2012Figures'!E:E,$B$1)</f>
        <v>0</v>
      </c>
      <c r="G274" s="12">
        <f>SUMIFS('2012Figures'!J:J,'2012Figures'!C:C,A274,'2012Figures'!H:H,B274,'2012Figures'!I:I,C274,'2012Figures'!B:B,"CyToBroker",'2012Figures'!G:G,"E1",'2012Figures'!E:E,$B$1)</f>
        <v>41</v>
      </c>
      <c r="H274" s="12">
        <f>SUMIFS('2012Figures'!J:J,'2012Figures'!C:C,A274,'2012Figures'!H:H,B274,'2012Figures'!I:I,C274,'2012Figures'!B:B,"CyToBroker",'2012Figures'!G:G,"P1",'2012Figures'!E:E,$B$1)</f>
        <v>0</v>
      </c>
      <c r="J274" s="1" t="s">
        <v>146</v>
      </c>
    </row>
    <row r="275" spans="1:10" x14ac:dyDescent="0.25">
      <c r="A275">
        <v>207</v>
      </c>
      <c r="B275" t="s">
        <v>31</v>
      </c>
      <c r="C275" s="1">
        <v>2</v>
      </c>
      <c r="D275" s="11">
        <f>SUMIFS('2012Figures'!J:J,'2012Figures'!C:C,A275,'2012Figures'!H:H,B275,'2012Figures'!I:I,C275,'2012Figures'!E:E,$B$1)</f>
        <v>0</v>
      </c>
      <c r="E275" s="12">
        <f>SUMIFS('2012Figures'!J:J,'2012Figures'!C:C,A275,'2012Figures'!H:H,B275,'2012Figures'!I:I,C275,'2012Figures'!B:B,"BrokerToCy",'2012Figures'!G:G,"E1",'2012Figures'!E:E,$B$1)</f>
        <v>0</v>
      </c>
      <c r="F275" s="12">
        <f>SUMIFS('2012Figures'!J:J,'2012Figures'!C:C,A275,'2012Figures'!H:H,B275,'2012Figures'!I:I,C275,'2012Figures'!B:B,"BrokerToCy",'2012Figures'!G:G,"P1",'2012Figures'!E:E,$B$1)</f>
        <v>0</v>
      </c>
      <c r="G275" s="12">
        <f>SUMIFS('2012Figures'!J:J,'2012Figures'!C:C,A275,'2012Figures'!H:H,B275,'2012Figures'!I:I,C275,'2012Figures'!B:B,"CyToBroker",'2012Figures'!G:G,"E1",'2012Figures'!E:E,$B$1)</f>
        <v>0</v>
      </c>
      <c r="H275" s="12">
        <f>SUMIFS('2012Figures'!J:J,'2012Figures'!C:C,A275,'2012Figures'!H:H,B275,'2012Figures'!I:I,C275,'2012Figures'!B:B,"CyToBroker",'2012Figures'!G:G,"P1",'2012Figures'!E:E,$B$1)</f>
        <v>0</v>
      </c>
      <c r="J275" s="1">
        <v>201401</v>
      </c>
    </row>
    <row r="276" spans="1:10" x14ac:dyDescent="0.25">
      <c r="A276">
        <v>207</v>
      </c>
      <c r="B276" t="s">
        <v>31</v>
      </c>
      <c r="C276" s="1">
        <v>1</v>
      </c>
      <c r="D276" s="11">
        <f>SUMIFS('2012Figures'!J:J,'2012Figures'!C:C,A276,'2012Figures'!H:H,B276,'2012Figures'!I:I,C276,'2012Figures'!E:E,$B$1)</f>
        <v>120003</v>
      </c>
      <c r="E276" s="12">
        <f>SUMIFS('2012Figures'!J:J,'2012Figures'!C:C,A276,'2012Figures'!H:H,B276,'2012Figures'!I:I,C276,'2012Figures'!B:B,"BrokerToCy",'2012Figures'!G:G,"E1",'2012Figures'!E:E,$B$1)</f>
        <v>0</v>
      </c>
      <c r="F276" s="12">
        <f>SUMIFS('2012Figures'!J:J,'2012Figures'!C:C,A276,'2012Figures'!H:H,B276,'2012Figures'!I:I,C276,'2012Figures'!B:B,"BrokerToCy",'2012Figures'!G:G,"P1",'2012Figures'!E:E,$B$1)</f>
        <v>0</v>
      </c>
      <c r="G276" s="12">
        <f>SUMIFS('2012Figures'!J:J,'2012Figures'!C:C,A276,'2012Figures'!H:H,B276,'2012Figures'!I:I,C276,'2012Figures'!B:B,"CyToBroker",'2012Figures'!G:G,"E1",'2012Figures'!E:E,$B$1)</f>
        <v>120003</v>
      </c>
      <c r="H276" s="12">
        <f>SUMIFS('2012Figures'!J:J,'2012Figures'!C:C,A276,'2012Figures'!H:H,B276,'2012Figures'!I:I,C276,'2012Figures'!B:B,"CyToBroker",'2012Figures'!G:G,"P1",'2012Figures'!E:E,$B$1)</f>
        <v>0</v>
      </c>
      <c r="I276" s="7"/>
      <c r="J276" s="10">
        <v>200901</v>
      </c>
    </row>
    <row r="277" spans="1:10" x14ac:dyDescent="0.25">
      <c r="A277">
        <v>207</v>
      </c>
      <c r="B277" t="s">
        <v>31</v>
      </c>
      <c r="D277" s="11">
        <f>SUMIFS('2012Figures'!J:J,'2012Figures'!C:C,A277,'2012Figures'!I:I,"",'2012Figures'!E:E,$B$1)</f>
        <v>316</v>
      </c>
      <c r="E277" s="12">
        <f>SUMIFS('2012Figures'!J:J,'2012Figures'!C:C,A277,'2012Figures'!I:I,"",'2012Figures'!B:B,"BrokerToCy",'2012Figures'!G:G,"E1",'2012Figures'!E:E,$B$1)</f>
        <v>0</v>
      </c>
      <c r="F277" s="12">
        <f>SUMIFS('2012Figures'!J:J,'2012Figures'!C:C,A277,'2012Figures'!I:I,"",'2012Figures'!B:B,"BrokerToCy",'2012Figures'!G:G,"P1",'2012Figures'!E:E,$B$1)</f>
        <v>0</v>
      </c>
      <c r="G277" s="12">
        <f>SUMIFS('2012Figures'!J:J,'2012Figures'!C:C,A277,'2012Figures'!I:I,"",'2012Figures'!B:B,"CyToBroker",'2012Figures'!G:G,"E1",'2012Figures'!E:E,$B$1)</f>
        <v>316</v>
      </c>
      <c r="H277" s="12">
        <f>SUMIFS('2012Figures'!J:J,'2012Figures'!C:C,A277,'2012Figures'!I:I,"",'2012Figures'!B:B,"CyToBroker",'2012Figures'!G:G,"P1",'2012Figures'!E:E,$B$1)</f>
        <v>0</v>
      </c>
      <c r="J277" s="1" t="s">
        <v>131</v>
      </c>
    </row>
    <row r="278" spans="1:10" x14ac:dyDescent="0.25">
      <c r="A278" s="37"/>
      <c r="B278" s="37" t="s">
        <v>92</v>
      </c>
      <c r="C278" s="38"/>
      <c r="D278" s="39">
        <f>SUM(E278:H278)</f>
        <v>120360</v>
      </c>
      <c r="E278" s="39">
        <f>SUM(E274:E277)</f>
        <v>0</v>
      </c>
      <c r="F278" s="39">
        <f>SUM(F274:F277)</f>
        <v>0</v>
      </c>
      <c r="G278" s="39">
        <f>SUM(G274:G277)</f>
        <v>120360</v>
      </c>
      <c r="H278" s="39">
        <f>SUM(H274:H277)</f>
        <v>0</v>
      </c>
      <c r="I278" s="37"/>
      <c r="J278" s="38"/>
    </row>
    <row r="279" spans="1:10" x14ac:dyDescent="0.25">
      <c r="A279" s="13">
        <v>210</v>
      </c>
      <c r="B279" s="13" t="s">
        <v>71</v>
      </c>
      <c r="C279" s="14" t="s">
        <v>88</v>
      </c>
      <c r="D279" s="15">
        <f>SUMIFS('2012Figures'!J:J,'2012Figures'!C:C,A279,'2012Figures'!E:E,$B$1)</f>
        <v>148727</v>
      </c>
      <c r="E279" s="15">
        <f>SUMIFS('2012Figures'!J:J,'2012Figures'!C:C,A279,'2012Figures'!B:B,"BrokerToCy",'2012Figures'!G:G,"E1",'2012Figures'!E:E,$B$1)</f>
        <v>0</v>
      </c>
      <c r="F279" s="15">
        <f>SUMIFS('2012Figures'!J:J,'2012Figures'!C:C,A279,'2012Figures'!B:B,"BrokerToCy",'2012Figures'!G:G,"P1",'2012Figures'!E:E,$B$1)</f>
        <v>0</v>
      </c>
      <c r="G279" s="15">
        <f>SUMIFS('2012Figures'!J:J,'2012Figures'!C:C,A279,'2012Figures'!B:B,"CyToBroker",'2012Figures'!G:G,"E1",'2012Figures'!E:E,$B$1)</f>
        <v>148727</v>
      </c>
      <c r="H279" s="15">
        <f>SUMIFS('2012Figures'!J:J,'2012Figures'!C:C,A279,'2012Figures'!B:B,"CyToBroker",'2012Figures'!G:G,"P1",'2012Figures'!E:E,$B$1)</f>
        <v>0</v>
      </c>
      <c r="I279" s="13"/>
      <c r="J279" s="14"/>
    </row>
    <row r="280" spans="1:10" x14ac:dyDescent="0.25">
      <c r="A280">
        <v>210</v>
      </c>
      <c r="B280" t="s">
        <v>71</v>
      </c>
      <c r="C280" s="1">
        <v>5</v>
      </c>
      <c r="D280" s="11">
        <f>SUMIFS('2012Figures'!J:J,'2012Figures'!C:C,A280,'2012Figures'!H:H,B280,'2012Figures'!I:I,C280,'2012Figures'!E:E,$B$1)</f>
        <v>0</v>
      </c>
      <c r="E280" s="12">
        <f>SUMIFS('2012Figures'!J:J,'2012Figures'!C:C,A280,'2012Figures'!H:H,B280,'2012Figures'!I:I,C280,'2012Figures'!B:B,"BrokerToCy",'2012Figures'!G:G,"E1",'2012Figures'!E:E,$B$1)</f>
        <v>0</v>
      </c>
      <c r="F280" s="12">
        <f>SUMIFS('2012Figures'!J:J,'2012Figures'!C:C,A280,'2012Figures'!H:H,B280,'2012Figures'!I:I,C280,'2012Figures'!B:B,"BrokerToCy",'2012Figures'!G:G,"P1",'2012Figures'!E:E,$B$1)</f>
        <v>0</v>
      </c>
      <c r="G280" s="12">
        <f>SUMIFS('2012Figures'!J:J,'2012Figures'!C:C,A280,'2012Figures'!H:H,B280,'2012Figures'!I:I,C280,'2012Figures'!B:B,"CyToBroker",'2012Figures'!G:G,"E1",'2012Figures'!E:E,$B$1)</f>
        <v>0</v>
      </c>
      <c r="H280" s="12">
        <f>SUMIFS('2012Figures'!J:J,'2012Figures'!C:C,A280,'2012Figures'!H:H,B280,'2012Figures'!I:I,C280,'2012Figures'!B:B,"CyToBroker",'2012Figures'!G:G,"P1",'2012Figures'!E:E,$B$1)</f>
        <v>0</v>
      </c>
      <c r="J280" s="1">
        <v>201501</v>
      </c>
    </row>
    <row r="281" spans="1:10" x14ac:dyDescent="0.25">
      <c r="A281">
        <v>210</v>
      </c>
      <c r="B281" t="s">
        <v>71</v>
      </c>
      <c r="C281" s="1">
        <v>4</v>
      </c>
      <c r="D281" s="11">
        <f>SUMIFS('2012Figures'!J:J,'2012Figures'!C:C,A281,'2012Figures'!H:H,B281,'2012Figures'!I:I,C281,'2012Figures'!E:E,$B$1)</f>
        <v>2947</v>
      </c>
      <c r="E281" s="12">
        <f>SUMIFS('2012Figures'!J:J,'2012Figures'!C:C,A281,'2012Figures'!H:H,B281,'2012Figures'!I:I,C281,'2012Figures'!B:B,"BrokerToCy",'2012Figures'!G:G,"E1",'2012Figures'!E:E,$B$1)</f>
        <v>0</v>
      </c>
      <c r="F281" s="12">
        <f>SUMIFS('2012Figures'!J:J,'2012Figures'!C:C,A281,'2012Figures'!H:H,B281,'2012Figures'!I:I,C281,'2012Figures'!B:B,"BrokerToCy",'2012Figures'!G:G,"P1",'2012Figures'!E:E,$B$1)</f>
        <v>0</v>
      </c>
      <c r="G281" s="12">
        <f>SUMIFS('2012Figures'!J:J,'2012Figures'!C:C,A281,'2012Figures'!H:H,B281,'2012Figures'!I:I,C281,'2012Figures'!B:B,"CyToBroker",'2012Figures'!G:G,"E1",'2012Figures'!E:E,$B$1)</f>
        <v>2947</v>
      </c>
      <c r="H281" s="12">
        <f>SUMIFS('2012Figures'!J:J,'2012Figures'!C:C,A281,'2012Figures'!H:H,B281,'2012Figures'!I:I,C281,'2012Figures'!B:B,"CyToBroker",'2012Figures'!G:G,"P1",'2012Figures'!E:E,$B$1)</f>
        <v>0</v>
      </c>
      <c r="I281" s="7"/>
      <c r="J281" s="10">
        <v>201301</v>
      </c>
    </row>
    <row r="282" spans="1:10" x14ac:dyDescent="0.25">
      <c r="A282">
        <v>210</v>
      </c>
      <c r="B282" t="s">
        <v>71</v>
      </c>
      <c r="C282" s="1">
        <v>3</v>
      </c>
      <c r="D282" s="11">
        <f>SUMIFS('2012Figures'!J:J,'2012Figures'!C:C,A282,'2012Figures'!H:H,B282,'2012Figures'!I:I,C282,'2012Figures'!E:E,$B$1)</f>
        <v>0</v>
      </c>
      <c r="E282" s="12">
        <f>SUMIFS('2012Figures'!J:J,'2012Figures'!C:C,A282,'2012Figures'!H:H,B282,'2012Figures'!I:I,C282,'2012Figures'!B:B,"BrokerToCy",'2012Figures'!G:G,"E1",'2012Figures'!E:E,$B$1)</f>
        <v>0</v>
      </c>
      <c r="F282" s="12">
        <f>SUMIFS('2012Figures'!J:J,'2012Figures'!C:C,A282,'2012Figures'!H:H,B282,'2012Figures'!I:I,C282,'2012Figures'!B:B,"BrokerToCy",'2012Figures'!G:G,"P1",'2012Figures'!E:E,$B$1)</f>
        <v>0</v>
      </c>
      <c r="G282" s="12">
        <f>SUMIFS('2012Figures'!J:J,'2012Figures'!C:C,A282,'2012Figures'!H:H,B282,'2012Figures'!I:I,C282,'2012Figures'!B:B,"CyToBroker",'2012Figures'!G:G,"E1",'2012Figures'!E:E,$B$1)</f>
        <v>0</v>
      </c>
      <c r="H282" s="12">
        <f>SUMIFS('2012Figures'!J:J,'2012Figures'!C:C,A282,'2012Figures'!H:H,B282,'2012Figures'!I:I,C282,'2012Figures'!B:B,"CyToBroker",'2012Figures'!G:G,"P1",'2012Figures'!E:E,$B$1)</f>
        <v>0</v>
      </c>
      <c r="J282" s="1">
        <v>201201</v>
      </c>
    </row>
    <row r="283" spans="1:10" x14ac:dyDescent="0.25">
      <c r="A283">
        <v>210</v>
      </c>
      <c r="B283" t="s">
        <v>71</v>
      </c>
      <c r="C283" s="1">
        <v>2</v>
      </c>
      <c r="D283" s="11">
        <f>SUMIFS('2012Figures'!J:J,'2012Figures'!C:C,A283,'2012Figures'!H:H,B283,'2012Figures'!I:I,C283,'2012Figures'!E:E,$B$1)</f>
        <v>0</v>
      </c>
      <c r="E283" s="12">
        <f>SUMIFS('2012Figures'!J:J,'2012Figures'!C:C,A283,'2012Figures'!H:H,B283,'2012Figures'!I:I,C283,'2012Figures'!B:B,"BrokerToCy",'2012Figures'!G:G,"E1",'2012Figures'!E:E,$B$1)</f>
        <v>0</v>
      </c>
      <c r="F283" s="12">
        <f>SUMIFS('2012Figures'!J:J,'2012Figures'!C:C,A283,'2012Figures'!H:H,B283,'2012Figures'!I:I,C283,'2012Figures'!B:B,"BrokerToCy",'2012Figures'!G:G,"P1",'2012Figures'!E:E,$B$1)</f>
        <v>0</v>
      </c>
      <c r="G283" s="12">
        <f>SUMIFS('2012Figures'!J:J,'2012Figures'!C:C,A283,'2012Figures'!H:H,B283,'2012Figures'!I:I,C283,'2012Figures'!B:B,"CyToBroker",'2012Figures'!G:G,"E1",'2012Figures'!E:E,$B$1)</f>
        <v>0</v>
      </c>
      <c r="H283" s="12">
        <f>SUMIFS('2012Figures'!J:J,'2012Figures'!C:C,A283,'2012Figures'!H:H,B283,'2012Figures'!I:I,C283,'2012Figures'!B:B,"CyToBroker",'2012Figures'!G:G,"P1",'2012Figures'!E:E,$B$1)</f>
        <v>0</v>
      </c>
      <c r="J283" s="1">
        <v>201101</v>
      </c>
    </row>
    <row r="284" spans="1:10" x14ac:dyDescent="0.25">
      <c r="A284">
        <v>210</v>
      </c>
      <c r="B284" t="s">
        <v>71</v>
      </c>
      <c r="C284" s="1">
        <v>1</v>
      </c>
      <c r="D284" s="11">
        <f>SUMIFS('2012Figures'!J:J,'2012Figures'!C:C,A284,'2012Figures'!H:H,B284,'2012Figures'!I:I,C284,'2012Figures'!E:E,$B$1)</f>
        <v>145775</v>
      </c>
      <c r="E284" s="12">
        <f>SUMIFS('2012Figures'!J:J,'2012Figures'!C:C,A284,'2012Figures'!H:H,B284,'2012Figures'!I:I,C284,'2012Figures'!B:B,"BrokerToCy",'2012Figures'!G:G,"E1",'2012Figures'!E:E,$B$1)</f>
        <v>0</v>
      </c>
      <c r="F284" s="12">
        <f>SUMIFS('2012Figures'!J:J,'2012Figures'!C:C,A284,'2012Figures'!H:H,B284,'2012Figures'!I:I,C284,'2012Figures'!B:B,"BrokerToCy",'2012Figures'!G:G,"P1",'2012Figures'!E:E,$B$1)</f>
        <v>0</v>
      </c>
      <c r="G284" s="12">
        <f>SUMIFS('2012Figures'!J:J,'2012Figures'!C:C,A284,'2012Figures'!H:H,B284,'2012Figures'!I:I,C284,'2012Figures'!B:B,"CyToBroker",'2012Figures'!G:G,"E1",'2012Figures'!E:E,$B$1)</f>
        <v>145775</v>
      </c>
      <c r="H284" s="12">
        <f>SUMIFS('2012Figures'!J:J,'2012Figures'!C:C,A284,'2012Figures'!H:H,B284,'2012Figures'!I:I,C284,'2012Figures'!B:B,"CyToBroker",'2012Figures'!G:G,"P1",'2012Figures'!E:E,$B$1)</f>
        <v>0</v>
      </c>
      <c r="J284" s="1">
        <v>200901</v>
      </c>
    </row>
    <row r="285" spans="1:10" x14ac:dyDescent="0.25">
      <c r="A285">
        <v>210</v>
      </c>
      <c r="B285" t="s">
        <v>71</v>
      </c>
      <c r="D285" s="11">
        <f>SUMIFS('2012Figures'!J:J,'2012Figures'!C:C,A285,'2012Figures'!I:I,"",'2012Figures'!E:E,$B$1)</f>
        <v>5</v>
      </c>
      <c r="E285" s="12">
        <f>SUMIFS('2012Figures'!J:J,'2012Figures'!C:C,A285,'2012Figures'!I:I,"",'2012Figures'!B:B,"BrokerToCy",'2012Figures'!G:G,"E1",'2012Figures'!E:E,$B$1)</f>
        <v>0</v>
      </c>
      <c r="F285" s="12">
        <f>SUMIFS('2012Figures'!J:J,'2012Figures'!C:C,A285,'2012Figures'!I:I,"",'2012Figures'!B:B,"BrokerToCy",'2012Figures'!G:G,"P1",'2012Figures'!E:E,$B$1)</f>
        <v>0</v>
      </c>
      <c r="G285" s="12">
        <f>SUMIFS('2012Figures'!J:J,'2012Figures'!C:C,A285,'2012Figures'!I:I,"",'2012Figures'!B:B,"CyToBroker",'2012Figures'!G:G,"E1",'2012Figures'!E:E,$B$1)</f>
        <v>5</v>
      </c>
      <c r="H285" s="12">
        <f>SUMIFS('2012Figures'!J:J,'2012Figures'!C:C,A285,'2012Figures'!I:I,"",'2012Figures'!B:B,"CyToBroker",'2012Figures'!G:G,"P1",'2012Figures'!E:E,$B$1)</f>
        <v>0</v>
      </c>
      <c r="J285" s="1" t="s">
        <v>131</v>
      </c>
    </row>
    <row r="286" spans="1:10" x14ac:dyDescent="0.25">
      <c r="A286" s="37"/>
      <c r="B286" s="37" t="s">
        <v>92</v>
      </c>
      <c r="C286" s="38"/>
      <c r="D286" s="39">
        <f>SUM(E286:H286)</f>
        <v>148727</v>
      </c>
      <c r="E286" s="39">
        <f>SUM(E280:E285)</f>
        <v>0</v>
      </c>
      <c r="F286" s="39">
        <f>SUM(F280:F285)</f>
        <v>0</v>
      </c>
      <c r="G286" s="39">
        <f>SUM(G280:G285)</f>
        <v>148727</v>
      </c>
      <c r="H286" s="39">
        <f>SUM(H280:H285)</f>
        <v>0</v>
      </c>
      <c r="I286" s="37"/>
      <c r="J286" s="38"/>
    </row>
    <row r="287" spans="1:10" x14ac:dyDescent="0.25">
      <c r="A287" s="13">
        <v>211</v>
      </c>
      <c r="B287" s="13" t="s">
        <v>73</v>
      </c>
      <c r="C287" s="14" t="s">
        <v>88</v>
      </c>
      <c r="D287" s="15">
        <f>SUMIFS('2012Figures'!J:J,'2012Figures'!C:C,A287,'2012Figures'!E:E,$B$1)</f>
        <v>240736</v>
      </c>
      <c r="E287" s="15">
        <f>SUMIFS('2012Figures'!J:J,'2012Figures'!C:C,A287,'2012Figures'!B:B,"BrokerToCy",'2012Figures'!G:G,"E1",'2012Figures'!E:E,$B$1)</f>
        <v>0</v>
      </c>
      <c r="F287" s="15">
        <f>SUMIFS('2012Figures'!J:J,'2012Figures'!C:C,A287,'2012Figures'!B:B,"BrokerToCy",'2012Figures'!G:G,"P1",'2012Figures'!E:E,$B$1)</f>
        <v>0</v>
      </c>
      <c r="G287" s="15">
        <f>SUMIFS('2012Figures'!J:J,'2012Figures'!C:C,A287,'2012Figures'!B:B,"CyToBroker",'2012Figures'!G:G,"E1",'2012Figures'!E:E,$B$1)</f>
        <v>240736</v>
      </c>
      <c r="H287" s="15">
        <f>SUMIFS('2012Figures'!J:J,'2012Figures'!C:C,A287,'2012Figures'!B:B,"CyToBroker",'2012Figures'!G:G,"P1",'2012Figures'!E:E,$B$1)</f>
        <v>0</v>
      </c>
      <c r="I287" s="13"/>
      <c r="J287" s="14"/>
    </row>
    <row r="288" spans="1:10" x14ac:dyDescent="0.25">
      <c r="A288">
        <v>211</v>
      </c>
      <c r="B288" t="s">
        <v>73</v>
      </c>
      <c r="C288" s="1">
        <v>5</v>
      </c>
      <c r="D288" s="11">
        <f>SUMIFS('2012Figures'!J:J,'2012Figures'!C:C,A288,'2012Figures'!H:H,B288,'2012Figures'!I:I,C288,'2012Figures'!E:E,$B$1)</f>
        <v>0</v>
      </c>
      <c r="E288" s="12">
        <f>SUMIFS('2012Figures'!J:J,'2012Figures'!C:C,A288,'2012Figures'!H:H,B288,'2012Figures'!I:I,C288,'2012Figures'!B:B,"BrokerToCy",'2012Figures'!G:G,"E1",'2012Figures'!E:E,$B$1)</f>
        <v>0</v>
      </c>
      <c r="F288" s="12">
        <f>SUMIFS('2012Figures'!J:J,'2012Figures'!C:C,A288,'2012Figures'!H:H,B288,'2012Figures'!I:I,C288,'2012Figures'!B:B,"BrokerToCy",'2012Figures'!G:G,"P1",'2012Figures'!E:E,$B$1)</f>
        <v>0</v>
      </c>
      <c r="G288" s="12">
        <f>SUMIFS('2012Figures'!J:J,'2012Figures'!C:C,A288,'2012Figures'!H:H,B288,'2012Figures'!I:I,C288,'2012Figures'!B:B,"CyToBroker",'2012Figures'!G:G,"E1",'2012Figures'!E:E,$B$1)</f>
        <v>0</v>
      </c>
      <c r="H288" s="12">
        <f>SUMIFS('2012Figures'!J:J,'2012Figures'!C:C,A288,'2012Figures'!H:H,B288,'2012Figures'!I:I,C288,'2012Figures'!B:B,"CyToBroker",'2012Figures'!G:G,"P1",'2012Figures'!E:E,$B$1)</f>
        <v>0</v>
      </c>
      <c r="J288" s="1">
        <v>201501</v>
      </c>
    </row>
    <row r="289" spans="1:10" x14ac:dyDescent="0.25">
      <c r="A289">
        <v>211</v>
      </c>
      <c r="B289" t="s">
        <v>73</v>
      </c>
      <c r="C289" s="1">
        <v>4</v>
      </c>
      <c r="D289" s="11">
        <f>SUMIFS('2012Figures'!J:J,'2012Figures'!C:C,A289,'2012Figures'!H:H,B289,'2012Figures'!I:I,C289,'2012Figures'!E:E,$B$1)</f>
        <v>5836</v>
      </c>
      <c r="E289" s="12">
        <f>SUMIFS('2012Figures'!J:J,'2012Figures'!C:C,A289,'2012Figures'!H:H,B289,'2012Figures'!I:I,C289,'2012Figures'!B:B,"BrokerToCy",'2012Figures'!G:G,"E1",'2012Figures'!E:E,$B$1)</f>
        <v>0</v>
      </c>
      <c r="F289" s="12">
        <f>SUMIFS('2012Figures'!J:J,'2012Figures'!C:C,A289,'2012Figures'!H:H,B289,'2012Figures'!I:I,C289,'2012Figures'!B:B,"BrokerToCy",'2012Figures'!G:G,"P1",'2012Figures'!E:E,$B$1)</f>
        <v>0</v>
      </c>
      <c r="G289" s="12">
        <f>SUMIFS('2012Figures'!J:J,'2012Figures'!C:C,A289,'2012Figures'!H:H,B289,'2012Figures'!I:I,C289,'2012Figures'!B:B,"CyToBroker",'2012Figures'!G:G,"E1",'2012Figures'!E:E,$B$1)</f>
        <v>5836</v>
      </c>
      <c r="H289" s="12">
        <f>SUMIFS('2012Figures'!J:J,'2012Figures'!C:C,A289,'2012Figures'!H:H,B289,'2012Figures'!I:I,C289,'2012Figures'!B:B,"CyToBroker",'2012Figures'!G:G,"P1",'2012Figures'!E:E,$B$1)</f>
        <v>0</v>
      </c>
      <c r="I289" s="7"/>
      <c r="J289" s="10">
        <v>201301</v>
      </c>
    </row>
    <row r="290" spans="1:10" x14ac:dyDescent="0.25">
      <c r="A290">
        <v>211</v>
      </c>
      <c r="B290" t="s">
        <v>73</v>
      </c>
      <c r="C290" s="1">
        <v>3</v>
      </c>
      <c r="D290" s="11">
        <f>SUMIFS('2012Figures'!J:J,'2012Figures'!C:C,A290,'2012Figures'!H:H,B290,'2012Figures'!I:I,C290,'2012Figures'!E:E,$B$1)</f>
        <v>0</v>
      </c>
      <c r="E290" s="12">
        <f>SUMIFS('2012Figures'!J:J,'2012Figures'!C:C,A290,'2012Figures'!H:H,B290,'2012Figures'!I:I,C290,'2012Figures'!B:B,"BrokerToCy",'2012Figures'!G:G,"E1",'2012Figures'!E:E,$B$1)</f>
        <v>0</v>
      </c>
      <c r="F290" s="12">
        <f>SUMIFS('2012Figures'!J:J,'2012Figures'!C:C,A290,'2012Figures'!H:H,B290,'2012Figures'!I:I,C290,'2012Figures'!B:B,"BrokerToCy",'2012Figures'!G:G,"P1",'2012Figures'!E:E,$B$1)</f>
        <v>0</v>
      </c>
      <c r="G290" s="12">
        <f>SUMIFS('2012Figures'!J:J,'2012Figures'!C:C,A290,'2012Figures'!H:H,B290,'2012Figures'!I:I,C290,'2012Figures'!B:B,"CyToBroker",'2012Figures'!G:G,"E1",'2012Figures'!E:E,$B$1)</f>
        <v>0</v>
      </c>
      <c r="H290" s="12">
        <f>SUMIFS('2012Figures'!J:J,'2012Figures'!C:C,A290,'2012Figures'!H:H,B290,'2012Figures'!I:I,C290,'2012Figures'!B:B,"CyToBroker",'2012Figures'!G:G,"P1",'2012Figures'!E:E,$B$1)</f>
        <v>0</v>
      </c>
      <c r="J290" s="1">
        <v>201201</v>
      </c>
    </row>
    <row r="291" spans="1:10" x14ac:dyDescent="0.25">
      <c r="A291">
        <v>211</v>
      </c>
      <c r="B291" t="s">
        <v>73</v>
      </c>
      <c r="C291" s="1">
        <v>2</v>
      </c>
      <c r="D291" s="11">
        <f>SUMIFS('2012Figures'!J:J,'2012Figures'!C:C,A291,'2012Figures'!H:H,B291,'2012Figures'!I:I,C291,'2012Figures'!E:E,$B$1)</f>
        <v>0</v>
      </c>
      <c r="E291" s="12">
        <f>SUMIFS('2012Figures'!J:J,'2012Figures'!C:C,A291,'2012Figures'!H:H,B291,'2012Figures'!I:I,C291,'2012Figures'!B:B,"BrokerToCy",'2012Figures'!G:G,"E1",'2012Figures'!E:E,$B$1)</f>
        <v>0</v>
      </c>
      <c r="F291" s="12">
        <f>SUMIFS('2012Figures'!J:J,'2012Figures'!C:C,A291,'2012Figures'!H:H,B291,'2012Figures'!I:I,C291,'2012Figures'!B:B,"BrokerToCy",'2012Figures'!G:G,"P1",'2012Figures'!E:E,$B$1)</f>
        <v>0</v>
      </c>
      <c r="G291" s="12">
        <f>SUMIFS('2012Figures'!J:J,'2012Figures'!C:C,A291,'2012Figures'!H:H,B291,'2012Figures'!I:I,C291,'2012Figures'!B:B,"CyToBroker",'2012Figures'!G:G,"E1",'2012Figures'!E:E,$B$1)</f>
        <v>0</v>
      </c>
      <c r="H291" s="12">
        <f>SUMIFS('2012Figures'!J:J,'2012Figures'!C:C,A291,'2012Figures'!H:H,B291,'2012Figures'!I:I,C291,'2012Figures'!B:B,"CyToBroker",'2012Figures'!G:G,"P1",'2012Figures'!E:E,$B$1)</f>
        <v>0</v>
      </c>
      <c r="J291" s="1">
        <v>201101</v>
      </c>
    </row>
    <row r="292" spans="1:10" x14ac:dyDescent="0.25">
      <c r="A292">
        <v>211</v>
      </c>
      <c r="B292" t="s">
        <v>73</v>
      </c>
      <c r="C292" s="1">
        <v>1</v>
      </c>
      <c r="D292" s="11">
        <f>SUMIFS('2012Figures'!J:J,'2012Figures'!C:C,A292,'2012Figures'!H:H,B292,'2012Figures'!I:I,C292,'2012Figures'!E:E,$B$1)</f>
        <v>234334</v>
      </c>
      <c r="E292" s="12">
        <f>SUMIFS('2012Figures'!J:J,'2012Figures'!C:C,A292,'2012Figures'!H:H,B292,'2012Figures'!I:I,C292,'2012Figures'!B:B,"BrokerToCy",'2012Figures'!G:G,"E1",'2012Figures'!E:E,$B$1)</f>
        <v>0</v>
      </c>
      <c r="F292" s="12">
        <f>SUMIFS('2012Figures'!J:J,'2012Figures'!C:C,A292,'2012Figures'!H:H,B292,'2012Figures'!I:I,C292,'2012Figures'!B:B,"BrokerToCy",'2012Figures'!G:G,"P1",'2012Figures'!E:E,$B$1)</f>
        <v>0</v>
      </c>
      <c r="G292" s="12">
        <f>SUMIFS('2012Figures'!J:J,'2012Figures'!C:C,A292,'2012Figures'!H:H,B292,'2012Figures'!I:I,C292,'2012Figures'!B:B,"CyToBroker",'2012Figures'!G:G,"E1",'2012Figures'!E:E,$B$1)</f>
        <v>234334</v>
      </c>
      <c r="H292" s="12">
        <f>SUMIFS('2012Figures'!J:J,'2012Figures'!C:C,A292,'2012Figures'!H:H,B292,'2012Figures'!I:I,C292,'2012Figures'!B:B,"CyToBroker",'2012Figures'!G:G,"P1",'2012Figures'!E:E,$B$1)</f>
        <v>0</v>
      </c>
      <c r="J292" s="1">
        <v>200901</v>
      </c>
    </row>
    <row r="293" spans="1:10" x14ac:dyDescent="0.25">
      <c r="A293">
        <v>211</v>
      </c>
      <c r="B293" t="s">
        <v>73</v>
      </c>
      <c r="D293" s="11">
        <f>SUMIFS('2012Figures'!J:J,'2012Figures'!C:C,A293,'2012Figures'!I:I,"",'2012Figures'!E:E,$B$1)</f>
        <v>566</v>
      </c>
      <c r="E293" s="12">
        <f>SUMIFS('2012Figures'!J:J,'2012Figures'!C:C,A293,'2012Figures'!I:I,"",'2012Figures'!B:B,"BrokerToCy",'2012Figures'!G:G,"E1",'2012Figures'!E:E,$B$1)</f>
        <v>0</v>
      </c>
      <c r="F293" s="12">
        <f>SUMIFS('2012Figures'!J:J,'2012Figures'!C:C,A293,'2012Figures'!I:I,"",'2012Figures'!B:B,"BrokerToCy",'2012Figures'!G:G,"P1",'2012Figures'!E:E,$B$1)</f>
        <v>0</v>
      </c>
      <c r="G293" s="12">
        <f>SUMIFS('2012Figures'!J:J,'2012Figures'!C:C,A293,'2012Figures'!I:I,"",'2012Figures'!B:B,"CyToBroker",'2012Figures'!G:G,"E1",'2012Figures'!E:E,$B$1)</f>
        <v>566</v>
      </c>
      <c r="H293" s="12">
        <f>SUMIFS('2012Figures'!J:J,'2012Figures'!C:C,A293,'2012Figures'!I:I,"",'2012Figures'!B:B,"CyToBroker",'2012Figures'!G:G,"P1",'2012Figures'!E:E,$B$1)</f>
        <v>0</v>
      </c>
      <c r="J293" s="1" t="s">
        <v>131</v>
      </c>
    </row>
    <row r="294" spans="1:10" x14ac:dyDescent="0.25">
      <c r="A294" s="37"/>
      <c r="B294" s="37" t="s">
        <v>92</v>
      </c>
      <c r="C294" s="38"/>
      <c r="D294" s="39">
        <f>SUM(E294:H294)</f>
        <v>240736</v>
      </c>
      <c r="E294" s="39">
        <f>SUM(E288:E293)</f>
        <v>0</v>
      </c>
      <c r="F294" s="39">
        <f>SUM(F288:F293)</f>
        <v>0</v>
      </c>
      <c r="G294" s="39">
        <f>SUM(G288:G293)</f>
        <v>240736</v>
      </c>
      <c r="H294" s="39">
        <f>SUM(H288:H293)</f>
        <v>0</v>
      </c>
      <c r="I294" s="37"/>
      <c r="J294" s="38"/>
    </row>
    <row r="295" spans="1:10" x14ac:dyDescent="0.25">
      <c r="A295" s="13">
        <v>214</v>
      </c>
      <c r="B295" s="13" t="s">
        <v>115</v>
      </c>
      <c r="C295" s="14" t="s">
        <v>88</v>
      </c>
      <c r="D295" s="15">
        <f>SUMIFS('2012Figures'!J:J,'2012Figures'!C:C,A295,'2012Figures'!E:E,$B$1)</f>
        <v>0</v>
      </c>
      <c r="E295" s="15">
        <f>SUMIFS('2012Figures'!J:J,'2012Figures'!C:C,A295,'2012Figures'!B:B,"BrokerToCy",'2012Figures'!G:G,"E1",'2012Figures'!E:E,$B$1)</f>
        <v>0</v>
      </c>
      <c r="F295" s="15">
        <f>SUMIFS('2012Figures'!J:J,'2012Figures'!C:C,A295,'2012Figures'!B:B,"BrokerToCy",'2012Figures'!G:G,"P1",'2012Figures'!E:E,$B$1)</f>
        <v>0</v>
      </c>
      <c r="G295" s="15">
        <f>SUMIFS('2012Figures'!J:J,'2012Figures'!C:C,A295,'2012Figures'!B:B,"CyToBroker",'2012Figures'!G:G,"E1",'2012Figures'!E:E,$B$1)</f>
        <v>0</v>
      </c>
      <c r="H295" s="15">
        <f>SUMIFS('2012Figures'!J:J,'2012Figures'!C:C,A295,'2012Figures'!B:B,"CyToBroker",'2012Figures'!G:G,"P1",'2012Figures'!E:E,$B$1)</f>
        <v>0</v>
      </c>
      <c r="I295" s="13"/>
      <c r="J295" s="14"/>
    </row>
    <row r="296" spans="1:10" x14ac:dyDescent="0.25">
      <c r="A296">
        <v>214</v>
      </c>
      <c r="B296" t="s">
        <v>115</v>
      </c>
      <c r="C296" s="1">
        <v>1</v>
      </c>
      <c r="D296" s="11">
        <f>SUMIFS('2012Figures'!J:J,'2012Figures'!C:C,A296,'2012Figures'!H:H,B296,'2012Figures'!I:I,C296,'2012Figures'!E:E,$B$1)</f>
        <v>0</v>
      </c>
      <c r="E296" s="12">
        <f>SUMIFS('2012Figures'!J:J,'2012Figures'!C:C,A296,'2012Figures'!H:H,B296,'2012Figures'!I:I,C296,'2012Figures'!B:B,"BrokerToCy",'2012Figures'!G:G,"E1",'2012Figures'!E:E,$B$1)</f>
        <v>0</v>
      </c>
      <c r="F296" s="12">
        <f>SUMIFS('2012Figures'!J:J,'2012Figures'!C:C,A296,'2012Figures'!H:H,B296,'2012Figures'!I:I,C296,'2012Figures'!B:B,"BrokerToCy",'2012Figures'!G:G,"P1",'2012Figures'!E:E,$B$1)</f>
        <v>0</v>
      </c>
      <c r="G296" s="12">
        <f>SUMIFS('2012Figures'!J:J,'2012Figures'!C:C,A296,'2012Figures'!H:H,B296,'2012Figures'!I:I,C296,'2012Figures'!B:B,"CyToBroker",'2012Figures'!G:G,"E1",'2012Figures'!E:E,$B$1)</f>
        <v>0</v>
      </c>
      <c r="H296" s="12">
        <f>SUMIFS('2012Figures'!J:J,'2012Figures'!C:C,A296,'2012Figures'!H:H,B296,'2012Figures'!I:I,C296,'2012Figures'!B:B,"CyToBroker",'2012Figures'!G:G,"P1",'2012Figures'!E:E,$B$1)</f>
        <v>0</v>
      </c>
      <c r="I296" s="7"/>
      <c r="J296" s="10">
        <v>200901</v>
      </c>
    </row>
    <row r="297" spans="1:10" x14ac:dyDescent="0.25">
      <c r="A297">
        <v>214</v>
      </c>
      <c r="B297" t="s">
        <v>115</v>
      </c>
      <c r="D297" s="11">
        <f>SUMIFS('2012Figures'!J:J,'2012Figures'!C:C,A297,'2012Figures'!I:I,"",'2012Figures'!E:E,$B$1)</f>
        <v>0</v>
      </c>
      <c r="E297" s="12">
        <f>SUMIFS('2012Figures'!J:J,'2012Figures'!C:C,A297,'2012Figures'!I:I,"",'2012Figures'!B:B,"BrokerToCy",'2012Figures'!G:G,"E1",'2012Figures'!E:E,$B$1)</f>
        <v>0</v>
      </c>
      <c r="F297" s="12">
        <f>SUMIFS('2012Figures'!J:J,'2012Figures'!C:C,A297,'2012Figures'!I:I,"",'2012Figures'!B:B,"BrokerToCy",'2012Figures'!G:G,"P1",'2012Figures'!E:E,$B$1)</f>
        <v>0</v>
      </c>
      <c r="G297" s="12">
        <f>SUMIFS('2012Figures'!J:J,'2012Figures'!C:C,A297,'2012Figures'!I:I,"",'2012Figures'!B:B,"CyToBroker",'2012Figures'!G:G,"E1",'2012Figures'!E:E,$B$1)</f>
        <v>0</v>
      </c>
      <c r="H297" s="12">
        <f>SUMIFS('2012Figures'!J:J,'2012Figures'!C:C,A297,'2012Figures'!I:I,"",'2012Figures'!B:B,"CyToBroker",'2012Figures'!G:G,"P1",'2012Figures'!E:E,$B$1)</f>
        <v>0</v>
      </c>
      <c r="J297" s="1" t="s">
        <v>131</v>
      </c>
    </row>
    <row r="298" spans="1:10" x14ac:dyDescent="0.25">
      <c r="A298" s="37"/>
      <c r="B298" s="37" t="s">
        <v>92</v>
      </c>
      <c r="C298" s="38"/>
      <c r="D298" s="39">
        <f>SUM(E298:H298)</f>
        <v>0</v>
      </c>
      <c r="E298" s="39">
        <f>SUM(E296:E297)</f>
        <v>0</v>
      </c>
      <c r="F298" s="39">
        <f>SUM(F296:F297)</f>
        <v>0</v>
      </c>
      <c r="G298" s="39">
        <f>SUM(G296:G297)</f>
        <v>0</v>
      </c>
      <c r="H298" s="39">
        <f>SUM(H296:H297)</f>
        <v>0</v>
      </c>
      <c r="I298" s="37"/>
      <c r="J298" s="38"/>
    </row>
    <row r="299" spans="1:10" x14ac:dyDescent="0.25">
      <c r="A299" s="13">
        <v>302</v>
      </c>
      <c r="B299" s="13" t="s">
        <v>116</v>
      </c>
      <c r="C299" s="14" t="s">
        <v>88</v>
      </c>
      <c r="D299" s="15">
        <f>SUMIFS('2012Figures'!J:J,'2012Figures'!C:C,A299,'2012Figures'!E:E,$B$1)</f>
        <v>0</v>
      </c>
      <c r="E299" s="15">
        <f>SUMIFS('2012Figures'!J:J,'2012Figures'!C:C,A299,'2012Figures'!B:B,"BrokerToCy",'2012Figures'!G:G,"E1",'2012Figures'!E:E,$B$1)</f>
        <v>0</v>
      </c>
      <c r="F299" s="15">
        <f>SUMIFS('2012Figures'!J:J,'2012Figures'!C:C,A299,'2012Figures'!B:B,"BrokerToCy",'2012Figures'!G:G,"P1",'2012Figures'!E:E,$B$1)</f>
        <v>0</v>
      </c>
      <c r="G299" s="15">
        <f>SUMIFS('2012Figures'!J:J,'2012Figures'!C:C,A299,'2012Figures'!B:B,"CyToBroker",'2012Figures'!G:G,"E1",'2012Figures'!E:E,$B$1)</f>
        <v>0</v>
      </c>
      <c r="H299" s="15">
        <f>SUMIFS('2012Figures'!J:J,'2012Figures'!C:C,A299,'2012Figures'!B:B,"CyToBroker",'2012Figures'!G:G,"P1",'2012Figures'!E:E,$B$1)</f>
        <v>0</v>
      </c>
      <c r="I299" s="13"/>
      <c r="J299" s="14"/>
    </row>
    <row r="300" spans="1:10" x14ac:dyDescent="0.25">
      <c r="A300">
        <v>302</v>
      </c>
      <c r="B300" t="s">
        <v>116</v>
      </c>
      <c r="C300" s="1">
        <v>2</v>
      </c>
      <c r="D300" s="11">
        <f>SUMIFS('2012Figures'!J:J,'2012Figures'!C:C,A300,'2012Figures'!H:H,B300,'2012Figures'!I:I,C300,'2012Figures'!E:E,$B$1)</f>
        <v>0</v>
      </c>
      <c r="E300" s="12">
        <f>SUMIFS('2012Figures'!J:J,'2012Figures'!C:C,A300,'2012Figures'!H:H,B300,'2012Figures'!I:I,C300,'2012Figures'!B:B,"BrokerToCy",'2012Figures'!G:G,"E1",'2012Figures'!E:E,$B$1)</f>
        <v>0</v>
      </c>
      <c r="F300" s="12">
        <f>SUMIFS('2012Figures'!J:J,'2012Figures'!C:C,A300,'2012Figures'!H:H,B300,'2012Figures'!I:I,C300,'2012Figures'!B:B,"BrokerToCy",'2012Figures'!G:G,"P1",'2012Figures'!E:E,$B$1)</f>
        <v>0</v>
      </c>
      <c r="G300" s="12">
        <f>SUMIFS('2012Figures'!J:J,'2012Figures'!C:C,A300,'2012Figures'!H:H,B300,'2012Figures'!I:I,C300,'2012Figures'!B:B,"CyToBroker",'2012Figures'!G:G,"E1",'2012Figures'!E:E,$B$1)</f>
        <v>0</v>
      </c>
      <c r="H300" s="12">
        <f>SUMIFS('2012Figures'!J:J,'2012Figures'!C:C,A300,'2012Figures'!H:H,B300,'2012Figures'!I:I,C300,'2012Figures'!B:B,"CyToBroker",'2012Figures'!G:G,"P1",'2012Figures'!E:E,$B$1)</f>
        <v>0</v>
      </c>
      <c r="I300" s="7"/>
      <c r="J300" s="10">
        <v>201005</v>
      </c>
    </row>
    <row r="301" spans="1:10" x14ac:dyDescent="0.25">
      <c r="A301">
        <v>302</v>
      </c>
      <c r="B301" t="s">
        <v>116</v>
      </c>
      <c r="C301" s="1">
        <v>1</v>
      </c>
      <c r="D301" s="11">
        <f>SUMIFS('2012Figures'!J:J,'2012Figures'!C:C,A301,'2012Figures'!H:H,B301,'2012Figures'!I:I,C301,'2012Figures'!E:E,$B$1)</f>
        <v>0</v>
      </c>
      <c r="E301" s="12">
        <f>SUMIFS('2012Figures'!J:J,'2012Figures'!C:C,A301,'2012Figures'!H:H,B301,'2012Figures'!I:I,C301,'2012Figures'!B:B,"BrokerToCy",'2012Figures'!G:G,"E1",'2012Figures'!E:E,$B$1)</f>
        <v>0</v>
      </c>
      <c r="F301" s="12">
        <f>SUMIFS('2012Figures'!J:J,'2012Figures'!C:C,A301,'2012Figures'!H:H,B301,'2012Figures'!I:I,C301,'2012Figures'!B:B,"BrokerToCy",'2012Figures'!G:G,"P1",'2012Figures'!E:E,$B$1)</f>
        <v>0</v>
      </c>
      <c r="G301" s="12">
        <f>SUMIFS('2012Figures'!J:J,'2012Figures'!C:C,A301,'2012Figures'!H:H,B301,'2012Figures'!I:I,C301,'2012Figures'!B:B,"CyToBroker",'2012Figures'!G:G,"E1",'2012Figures'!E:E,$B$1)</f>
        <v>0</v>
      </c>
      <c r="H301" s="12">
        <f>SUMIFS('2012Figures'!J:J,'2012Figures'!C:C,A301,'2012Figures'!H:H,B301,'2012Figures'!I:I,C301,'2012Figures'!B:B,"CyToBroker",'2012Figures'!G:G,"P1",'2012Figures'!E:E,$B$1)</f>
        <v>0</v>
      </c>
      <c r="J301" s="1">
        <v>200801</v>
      </c>
    </row>
    <row r="302" spans="1:10" x14ac:dyDescent="0.25">
      <c r="A302">
        <v>302</v>
      </c>
      <c r="B302" t="s">
        <v>116</v>
      </c>
      <c r="D302" s="11">
        <f>SUMIFS('2012Figures'!J:J,'2012Figures'!C:C,A302,'2012Figures'!I:I,"",'2012Figures'!E:E,$B$1)</f>
        <v>0</v>
      </c>
      <c r="E302" s="12">
        <f>SUMIFS('2012Figures'!J:J,'2012Figures'!C:C,A302,'2012Figures'!I:I,"",'2012Figures'!B:B,"BrokerToCy",'2012Figures'!G:G,"E1",'2012Figures'!E:E,$B$1)</f>
        <v>0</v>
      </c>
      <c r="F302" s="12">
        <f>SUMIFS('2012Figures'!J:J,'2012Figures'!C:C,A302,'2012Figures'!I:I,"",'2012Figures'!B:B,"BrokerToCy",'2012Figures'!G:G,"P1",'2012Figures'!E:E,$B$1)</f>
        <v>0</v>
      </c>
      <c r="G302" s="12">
        <f>SUMIFS('2012Figures'!J:J,'2012Figures'!C:C,A302,'2012Figures'!I:I,"",'2012Figures'!B:B,"CyToBroker",'2012Figures'!G:G,"E1",'2012Figures'!E:E,$B$1)</f>
        <v>0</v>
      </c>
      <c r="H302" s="12">
        <f>SUMIFS('2012Figures'!J:J,'2012Figures'!C:C,A302,'2012Figures'!I:I,"",'2012Figures'!B:B,"CyToBroker",'2012Figures'!G:G,"P1",'2012Figures'!E:E,$B$1)</f>
        <v>0</v>
      </c>
      <c r="J302" s="1" t="s">
        <v>131</v>
      </c>
    </row>
    <row r="303" spans="1:10" x14ac:dyDescent="0.25">
      <c r="A303" s="37"/>
      <c r="B303" s="37" t="s">
        <v>92</v>
      </c>
      <c r="C303" s="38"/>
      <c r="D303" s="39">
        <f>SUM(E303:H303)</f>
        <v>0</v>
      </c>
      <c r="E303" s="39">
        <f>SUM(E300:E302)</f>
        <v>0</v>
      </c>
      <c r="F303" s="39">
        <f>SUM(F300:F302)</f>
        <v>0</v>
      </c>
      <c r="G303" s="39">
        <f>SUM(G300:G302)</f>
        <v>0</v>
      </c>
      <c r="H303" s="39">
        <f>SUM(H300:H302)</f>
        <v>0</v>
      </c>
      <c r="I303" s="37"/>
      <c r="J303" s="38"/>
    </row>
    <row r="304" spans="1:10" x14ac:dyDescent="0.25">
      <c r="A304" s="13">
        <v>303</v>
      </c>
      <c r="B304" s="13" t="s">
        <v>117</v>
      </c>
      <c r="C304" s="14" t="s">
        <v>88</v>
      </c>
      <c r="D304" s="15">
        <f>SUMIFS('2012Figures'!J:J,'2012Figures'!C:C,A304,'2012Figures'!E:E,$B$1)</f>
        <v>0</v>
      </c>
      <c r="E304" s="15">
        <f>SUMIFS('2012Figures'!J:J,'2012Figures'!C:C,A304,'2012Figures'!B:B,"BrokerToCy",'2012Figures'!G:G,"E1",'2012Figures'!E:E,$B$1)</f>
        <v>0</v>
      </c>
      <c r="F304" s="15">
        <f>SUMIFS('2012Figures'!J:J,'2012Figures'!C:C,A304,'2012Figures'!B:B,"BrokerToCy",'2012Figures'!G:G,"P1",'2012Figures'!E:E,$B$1)</f>
        <v>0</v>
      </c>
      <c r="G304" s="15">
        <f>SUMIFS('2012Figures'!J:J,'2012Figures'!C:C,A304,'2012Figures'!B:B,"CyToBroker",'2012Figures'!G:G,"E1",'2012Figures'!E:E,$B$1)</f>
        <v>0</v>
      </c>
      <c r="H304" s="15">
        <f>SUMIFS('2012Figures'!J:J,'2012Figures'!C:C,A304,'2012Figures'!B:B,"CyToBroker",'2012Figures'!G:G,"P1",'2012Figures'!E:E,$B$1)</f>
        <v>0</v>
      </c>
      <c r="I304" s="13"/>
      <c r="J304" s="14"/>
    </row>
    <row r="305" spans="1:10" x14ac:dyDescent="0.25">
      <c r="A305">
        <v>303</v>
      </c>
      <c r="B305" t="s">
        <v>117</v>
      </c>
      <c r="C305" s="1">
        <v>1</v>
      </c>
      <c r="D305" s="11">
        <f>SUMIFS('2012Figures'!J:J,'2012Figures'!C:C,A305,'2012Figures'!H:H,B305,'2012Figures'!I:I,C305,'2012Figures'!E:E,$B$1)</f>
        <v>0</v>
      </c>
      <c r="E305" s="12">
        <f>SUMIFS('2012Figures'!J:J,'2012Figures'!C:C,A305,'2012Figures'!H:H,B305,'2012Figures'!I:I,C305,'2012Figures'!B:B,"BrokerToCy",'2012Figures'!G:G,"E1",'2012Figures'!E:E,$B$1)</f>
        <v>0</v>
      </c>
      <c r="F305" s="12">
        <f>SUMIFS('2012Figures'!J:J,'2012Figures'!C:C,A305,'2012Figures'!H:H,B305,'2012Figures'!I:I,C305,'2012Figures'!B:B,"BrokerToCy",'2012Figures'!G:G,"P1",'2012Figures'!E:E,$B$1)</f>
        <v>0</v>
      </c>
      <c r="G305" s="12">
        <f>SUMIFS('2012Figures'!J:J,'2012Figures'!C:C,A305,'2012Figures'!H:H,B305,'2012Figures'!I:I,C305,'2012Figures'!B:B,"CyToBroker",'2012Figures'!G:G,"E1",'2012Figures'!E:E,$B$1)</f>
        <v>0</v>
      </c>
      <c r="H305" s="12">
        <f>SUMIFS('2012Figures'!J:J,'2012Figures'!C:C,A305,'2012Figures'!H:H,B305,'2012Figures'!I:I,C305,'2012Figures'!B:B,"CyToBroker",'2012Figures'!G:G,"P1",'2012Figures'!E:E,$B$1)</f>
        <v>0</v>
      </c>
      <c r="I305" s="7"/>
      <c r="J305" s="10">
        <v>200801</v>
      </c>
    </row>
    <row r="306" spans="1:10" x14ac:dyDescent="0.25">
      <c r="A306">
        <v>303</v>
      </c>
      <c r="B306" t="s">
        <v>117</v>
      </c>
      <c r="D306" s="11">
        <f>SUMIFS('2012Figures'!J:J,'2012Figures'!C:C,A306,'2012Figures'!I:I,"",'2012Figures'!E:E,$B$1)</f>
        <v>0</v>
      </c>
      <c r="E306" s="12">
        <f>SUMIFS('2012Figures'!J:J,'2012Figures'!C:C,A306,'2012Figures'!I:I,"",'2012Figures'!B:B,"BrokerToCy",'2012Figures'!G:G,"E1",'2012Figures'!E:E,$B$1)</f>
        <v>0</v>
      </c>
      <c r="F306" s="12">
        <f>SUMIFS('2012Figures'!J:J,'2012Figures'!C:C,A306,'2012Figures'!I:I,"",'2012Figures'!B:B,"BrokerToCy",'2012Figures'!G:G,"P1",'2012Figures'!E:E,$B$1)</f>
        <v>0</v>
      </c>
      <c r="G306" s="12">
        <f>SUMIFS('2012Figures'!J:J,'2012Figures'!C:C,A306,'2012Figures'!I:I,"",'2012Figures'!B:B,"CyToBroker",'2012Figures'!G:G,"E1",'2012Figures'!E:E,$B$1)</f>
        <v>0</v>
      </c>
      <c r="H306" s="12">
        <f>SUMIFS('2012Figures'!J:J,'2012Figures'!C:C,A306,'2012Figures'!I:I,"",'2012Figures'!B:B,"CyToBroker",'2012Figures'!G:G,"P1",'2012Figures'!E:E,$B$1)</f>
        <v>0</v>
      </c>
      <c r="J306" s="1" t="s">
        <v>131</v>
      </c>
    </row>
    <row r="307" spans="1:10" x14ac:dyDescent="0.25">
      <c r="A307" s="37"/>
      <c r="B307" s="37" t="s">
        <v>92</v>
      </c>
      <c r="C307" s="38"/>
      <c r="D307" s="39">
        <f>SUM(E307:H307)</f>
        <v>0</v>
      </c>
      <c r="E307" s="39">
        <f>SUM(E305:E306)</f>
        <v>0</v>
      </c>
      <c r="F307" s="39">
        <f>SUM(F305:F306)</f>
        <v>0</v>
      </c>
      <c r="G307" s="39">
        <f>SUM(G305:G306)</f>
        <v>0</v>
      </c>
      <c r="H307" s="39">
        <f>SUM(H305:H306)</f>
        <v>0</v>
      </c>
      <c r="I307" s="37"/>
      <c r="J307" s="38"/>
    </row>
    <row r="308" spans="1:10" x14ac:dyDescent="0.25">
      <c r="A308" s="13">
        <v>304</v>
      </c>
      <c r="B308" s="13" t="s">
        <v>118</v>
      </c>
      <c r="C308" s="14" t="s">
        <v>88</v>
      </c>
      <c r="D308" s="15">
        <f>SUMIFS('2012Figures'!J:J,'2012Figures'!C:C,A308,'2012Figures'!E:E,$B$1)</f>
        <v>23728</v>
      </c>
      <c r="E308" s="15">
        <f>SUMIFS('2012Figures'!J:J,'2012Figures'!C:C,A308,'2012Figures'!B:B,"BrokerToCy",'2012Figures'!G:G,"E1",'2012Figures'!E:E,$B$1)</f>
        <v>0</v>
      </c>
      <c r="F308" s="15">
        <f>SUMIFS('2012Figures'!J:J,'2012Figures'!C:C,A308,'2012Figures'!B:B,"BrokerToCy",'2012Figures'!G:G,"P1",'2012Figures'!E:E,$B$1)</f>
        <v>0</v>
      </c>
      <c r="G308" s="15">
        <f>SUMIFS('2012Figures'!J:J,'2012Figures'!C:C,A308,'2012Figures'!B:B,"CyToBroker",'2012Figures'!G:G,"E1",'2012Figures'!E:E,$B$1)</f>
        <v>23728</v>
      </c>
      <c r="H308" s="15">
        <f>SUMIFS('2012Figures'!J:J,'2012Figures'!C:C,A308,'2012Figures'!B:B,"CyToBroker",'2012Figures'!G:G,"P1",'2012Figures'!E:E,$B$1)</f>
        <v>0</v>
      </c>
      <c r="I308" s="13"/>
      <c r="J308" s="14"/>
    </row>
    <row r="309" spans="1:10" x14ac:dyDescent="0.25">
      <c r="A309">
        <v>304</v>
      </c>
      <c r="B309" t="s">
        <v>118</v>
      </c>
      <c r="C309" s="1">
        <v>3</v>
      </c>
      <c r="D309" s="11">
        <f>SUMIFS('2012Figures'!J:J,'2012Figures'!C:C,A309,'2012Figures'!H:H,B309,'2012Figures'!I:I,C309,'2012Figures'!E:E,$B$1)</f>
        <v>0</v>
      </c>
      <c r="E309" s="12">
        <f>SUMIFS('2012Figures'!J:J,'2012Figures'!C:C,A309,'2012Figures'!H:H,B309,'2012Figures'!I:I,C309,'2012Figures'!B:B,"BrokerToCy",'2012Figures'!G:G,"E1",'2012Figures'!E:E,$B$1)</f>
        <v>0</v>
      </c>
      <c r="F309" s="12">
        <f>SUMIFS('2012Figures'!J:J,'2012Figures'!C:C,A309,'2012Figures'!H:H,B309,'2012Figures'!I:I,C309,'2012Figures'!B:B,"BrokerToCy",'2012Figures'!G:G,"P1",'2012Figures'!E:E,$B$1)</f>
        <v>0</v>
      </c>
      <c r="G309" s="12">
        <f>SUMIFS('2012Figures'!J:J,'2012Figures'!C:C,A309,'2012Figures'!H:H,B309,'2012Figures'!I:I,C309,'2012Figures'!B:B,"CyToBroker",'2012Figures'!G:G,"E1",'2012Figures'!E:E,$B$1)</f>
        <v>0</v>
      </c>
      <c r="H309" s="12">
        <f>SUMIFS('2012Figures'!J:J,'2012Figures'!C:C,A309,'2012Figures'!H:H,B309,'2012Figures'!I:I,C309,'2012Figures'!B:B,"CyToBroker",'2012Figures'!G:G,"P1",'2012Figures'!E:E,$B$1)</f>
        <v>0</v>
      </c>
      <c r="I309" s="7"/>
      <c r="J309" s="10">
        <v>201301</v>
      </c>
    </row>
    <row r="310" spans="1:10" x14ac:dyDescent="0.25">
      <c r="A310">
        <v>304</v>
      </c>
      <c r="B310" t="s">
        <v>118</v>
      </c>
      <c r="C310" s="1">
        <v>2</v>
      </c>
      <c r="D310" s="11">
        <f>SUMIFS('2012Figures'!J:J,'2012Figures'!C:C,A310,'2012Figures'!H:H,B310,'2012Figures'!I:I,C310,'2012Figures'!E:E,$B$1)</f>
        <v>0</v>
      </c>
      <c r="E310" s="12">
        <f>SUMIFS('2012Figures'!J:J,'2012Figures'!C:C,A310,'2012Figures'!H:H,B310,'2012Figures'!I:I,C310,'2012Figures'!B:B,"BrokerToCy",'2012Figures'!G:G,"E1",'2012Figures'!E:E,$B$1)</f>
        <v>0</v>
      </c>
      <c r="F310" s="12">
        <f>SUMIFS('2012Figures'!J:J,'2012Figures'!C:C,A310,'2012Figures'!H:H,B310,'2012Figures'!I:I,C310,'2012Figures'!B:B,"BrokerToCy",'2012Figures'!G:G,"P1",'2012Figures'!E:E,$B$1)</f>
        <v>0</v>
      </c>
      <c r="G310" s="12">
        <f>SUMIFS('2012Figures'!J:J,'2012Figures'!C:C,A310,'2012Figures'!H:H,B310,'2012Figures'!I:I,C310,'2012Figures'!B:B,"CyToBroker",'2012Figures'!G:G,"E1",'2012Figures'!E:E,$B$1)</f>
        <v>0</v>
      </c>
      <c r="H310" s="12">
        <f>SUMIFS('2012Figures'!J:J,'2012Figures'!C:C,A310,'2012Figures'!H:H,B310,'2012Figures'!I:I,C310,'2012Figures'!B:B,"CyToBroker",'2012Figures'!G:G,"P1",'2012Figures'!E:E,$B$1)</f>
        <v>0</v>
      </c>
      <c r="J310" s="1">
        <v>200801</v>
      </c>
    </row>
    <row r="311" spans="1:10" x14ac:dyDescent="0.25">
      <c r="A311">
        <v>304</v>
      </c>
      <c r="B311" t="s">
        <v>118</v>
      </c>
      <c r="C311" s="1">
        <v>1</v>
      </c>
      <c r="D311" s="11">
        <f>SUMIFS('2012Figures'!J:J,'2012Figures'!C:C,A311,'2012Figures'!H:H,B311,'2012Figures'!I:I,C311,'2012Figures'!E:E,$B$1)</f>
        <v>0</v>
      </c>
      <c r="E311" s="12">
        <f>SUMIFS('2012Figures'!J:J,'2012Figures'!C:C,A311,'2012Figures'!H:H,B311,'2012Figures'!I:I,C311,'2012Figures'!B:B,"BrokerToCy",'2012Figures'!G:G,"E1",'2012Figures'!E:E,$B$1)</f>
        <v>0</v>
      </c>
      <c r="F311" s="12">
        <f>SUMIFS('2012Figures'!J:J,'2012Figures'!C:C,A311,'2012Figures'!H:H,B311,'2012Figures'!I:I,C311,'2012Figures'!B:B,"BrokerToCy",'2012Figures'!G:G,"P1",'2012Figures'!E:E,$B$1)</f>
        <v>0</v>
      </c>
      <c r="G311" s="12">
        <f>SUMIFS('2012Figures'!J:J,'2012Figures'!C:C,A311,'2012Figures'!H:H,B311,'2012Figures'!I:I,C311,'2012Figures'!B:B,"CyToBroker",'2012Figures'!G:G,"E1",'2012Figures'!E:E,$B$1)</f>
        <v>0</v>
      </c>
      <c r="H311" s="12">
        <f>SUMIFS('2012Figures'!J:J,'2012Figures'!C:C,A311,'2012Figures'!H:H,B311,'2012Figures'!I:I,C311,'2012Figures'!B:B,"CyToBroker",'2012Figures'!G:G,"P1",'2012Figures'!E:E,$B$1)</f>
        <v>0</v>
      </c>
      <c r="J311" s="1" t="s">
        <v>131</v>
      </c>
    </row>
    <row r="312" spans="1:10" x14ac:dyDescent="0.25">
      <c r="A312">
        <v>304</v>
      </c>
      <c r="B312" t="s">
        <v>118</v>
      </c>
      <c r="D312" s="11">
        <f>SUMIFS('2012Figures'!J:J,'2012Figures'!C:C,A312,'2012Figures'!I:I,"",'2012Figures'!E:E,$B$1)</f>
        <v>23728</v>
      </c>
      <c r="E312" s="12">
        <f>SUMIFS('2012Figures'!J:J,'2012Figures'!C:C,A312,'2012Figures'!I:I,"",'2012Figures'!B:B,"BrokerToCy",'2012Figures'!G:G,"E1",'2012Figures'!E:E,$B$1)</f>
        <v>0</v>
      </c>
      <c r="F312" s="12">
        <f>SUMIFS('2012Figures'!J:J,'2012Figures'!C:C,A312,'2012Figures'!I:I,"",'2012Figures'!B:B,"BrokerToCy",'2012Figures'!G:G,"P1",'2012Figures'!E:E,$B$1)</f>
        <v>0</v>
      </c>
      <c r="G312" s="12">
        <f>SUMIFS('2012Figures'!J:J,'2012Figures'!C:C,A312,'2012Figures'!I:I,"",'2012Figures'!B:B,"CyToBroker",'2012Figures'!G:G,"E1",'2012Figures'!E:E,$B$1)</f>
        <v>23728</v>
      </c>
      <c r="H312" s="12">
        <f>SUMIFS('2012Figures'!J:J,'2012Figures'!C:C,A312,'2012Figures'!I:I,"",'2012Figures'!B:B,"CyToBroker",'2012Figures'!G:G,"P1",'2012Figures'!E:E,$B$1)</f>
        <v>0</v>
      </c>
      <c r="J312" s="1" t="s">
        <v>131</v>
      </c>
    </row>
    <row r="313" spans="1:10" x14ac:dyDescent="0.25">
      <c r="A313" s="37"/>
      <c r="B313" s="37" t="s">
        <v>92</v>
      </c>
      <c r="C313" s="38"/>
      <c r="D313" s="39">
        <f>SUM(E313:H313)</f>
        <v>23728</v>
      </c>
      <c r="E313" s="39">
        <f>SUM(E309:E312)</f>
        <v>0</v>
      </c>
      <c r="F313" s="39">
        <f>SUM(F309:F312)</f>
        <v>0</v>
      </c>
      <c r="G313" s="39">
        <f>SUM(G309:G312)</f>
        <v>23728</v>
      </c>
      <c r="H313" s="39">
        <f>SUM(H309:H312)</f>
        <v>0</v>
      </c>
      <c r="I313" s="37"/>
      <c r="J313" s="38"/>
    </row>
    <row r="314" spans="1:10" x14ac:dyDescent="0.25">
      <c r="A314" s="13">
        <v>305</v>
      </c>
      <c r="B314" s="13" t="s">
        <v>119</v>
      </c>
      <c r="C314" s="14" t="s">
        <v>88</v>
      </c>
      <c r="D314" s="15">
        <f>SUMIFS('2012Figures'!J:J,'2012Figures'!C:C,A314,'2012Figures'!E:E,$B$1)</f>
        <v>0</v>
      </c>
      <c r="E314" s="15">
        <f>SUMIFS('2012Figures'!J:J,'2012Figures'!C:C,A314,'2012Figures'!B:B,"BrokerToCy",'2012Figures'!G:G,"E1",'2012Figures'!E:E,$B$1)</f>
        <v>0</v>
      </c>
      <c r="F314" s="15">
        <f>SUMIFS('2012Figures'!J:J,'2012Figures'!C:C,A314,'2012Figures'!B:B,"BrokerToCy",'2012Figures'!G:G,"P1",'2012Figures'!E:E,$B$1)</f>
        <v>0</v>
      </c>
      <c r="G314" s="15">
        <f>SUMIFS('2012Figures'!J:J,'2012Figures'!C:C,A314,'2012Figures'!B:B,"CyToBroker",'2012Figures'!G:G,"E1",'2012Figures'!E:E,$B$1)</f>
        <v>0</v>
      </c>
      <c r="H314" s="15">
        <f>SUMIFS('2012Figures'!J:J,'2012Figures'!C:C,A314,'2012Figures'!B:B,"CyToBroker",'2012Figures'!G:G,"P1",'2012Figures'!E:E,$B$1)</f>
        <v>0</v>
      </c>
      <c r="I314" s="13"/>
      <c r="J314" s="14"/>
    </row>
    <row r="315" spans="1:10" x14ac:dyDescent="0.25">
      <c r="A315">
        <v>305</v>
      </c>
      <c r="B315" t="s">
        <v>119</v>
      </c>
      <c r="C315" s="1">
        <v>1</v>
      </c>
      <c r="D315" s="11">
        <f>SUMIFS('2012Figures'!J:J,'2012Figures'!C:C,A315,'2012Figures'!H:H,B315,'2012Figures'!I:I,C315,'2012Figures'!E:E,$B$1)</f>
        <v>0</v>
      </c>
      <c r="E315" s="12">
        <f>SUMIFS('2012Figures'!J:J,'2012Figures'!C:C,A315,'2012Figures'!H:H,B315,'2012Figures'!I:I,C315,'2012Figures'!B:B,"BrokerToCy",'2012Figures'!G:G,"E1",'2012Figures'!E:E,$B$1)</f>
        <v>0</v>
      </c>
      <c r="F315" s="12">
        <f>SUMIFS('2012Figures'!J:J,'2012Figures'!C:C,A315,'2012Figures'!H:H,B315,'2012Figures'!I:I,C315,'2012Figures'!B:B,"BrokerToCy",'2012Figures'!G:G,"P1",'2012Figures'!E:E,$B$1)</f>
        <v>0</v>
      </c>
      <c r="G315" s="12">
        <f>SUMIFS('2012Figures'!J:J,'2012Figures'!C:C,A315,'2012Figures'!H:H,B315,'2012Figures'!I:I,C315,'2012Figures'!B:B,"CyToBroker",'2012Figures'!G:G,"E1",'2012Figures'!E:E,$B$1)</f>
        <v>0</v>
      </c>
      <c r="H315" s="12">
        <f>SUMIFS('2012Figures'!J:J,'2012Figures'!C:C,A315,'2012Figures'!H:H,B315,'2012Figures'!I:I,C315,'2012Figures'!B:B,"CyToBroker",'2012Figures'!G:G,"P1",'2012Figures'!E:E,$B$1)</f>
        <v>0</v>
      </c>
      <c r="J315" s="1" t="s">
        <v>131</v>
      </c>
    </row>
    <row r="316" spans="1:10" x14ac:dyDescent="0.25">
      <c r="A316">
        <v>305</v>
      </c>
      <c r="B316" t="s">
        <v>119</v>
      </c>
      <c r="D316" s="11">
        <f>SUMIFS('2012Figures'!J:J,'2012Figures'!C:C,A316,'2012Figures'!I:I,"",'2012Figures'!E:E,$B$1)</f>
        <v>0</v>
      </c>
      <c r="E316" s="12">
        <f>SUMIFS('2012Figures'!J:J,'2012Figures'!C:C,A316,'2012Figures'!I:I,"",'2012Figures'!B:B,"BrokerToCy",'2012Figures'!G:G,"E1",'2012Figures'!E:E,$B$1)</f>
        <v>0</v>
      </c>
      <c r="F316" s="12">
        <f>SUMIFS('2012Figures'!J:J,'2012Figures'!C:C,A316,'2012Figures'!I:I,"",'2012Figures'!B:B,"BrokerToCy",'2012Figures'!G:G,"P1",'2012Figures'!E:E,$B$1)</f>
        <v>0</v>
      </c>
      <c r="G316" s="12">
        <f>SUMIFS('2012Figures'!J:J,'2012Figures'!C:C,A316,'2012Figures'!I:I,"",'2012Figures'!B:B,"CyToBroker",'2012Figures'!G:G,"E1",'2012Figures'!E:E,$B$1)</f>
        <v>0</v>
      </c>
      <c r="H316" s="12">
        <f>SUMIFS('2012Figures'!J:J,'2012Figures'!C:C,A316,'2012Figures'!I:I,"",'2012Figures'!B:B,"CyToBroker",'2012Figures'!G:G,"P1",'2012Figures'!E:E,$B$1)</f>
        <v>0</v>
      </c>
      <c r="J316" s="1" t="s">
        <v>131</v>
      </c>
    </row>
    <row r="317" spans="1:10" x14ac:dyDescent="0.25">
      <c r="A317" s="37"/>
      <c r="B317" s="37" t="s">
        <v>92</v>
      </c>
      <c r="C317" s="38"/>
      <c r="D317" s="39">
        <f>SUM(E317:H317)</f>
        <v>0</v>
      </c>
      <c r="E317" s="39">
        <f>SUM(E315:E316)</f>
        <v>0</v>
      </c>
      <c r="F317" s="39">
        <f>SUM(F315:F316)</f>
        <v>0</v>
      </c>
      <c r="G317" s="39">
        <f>SUM(G315:G316)</f>
        <v>0</v>
      </c>
      <c r="H317" s="39">
        <f>SUM(H315:H316)</f>
        <v>0</v>
      </c>
      <c r="I317" s="37"/>
      <c r="J317" s="38"/>
    </row>
    <row r="318" spans="1:10" x14ac:dyDescent="0.25">
      <c r="A318" s="13">
        <v>306</v>
      </c>
      <c r="B318" s="13" t="s">
        <v>120</v>
      </c>
      <c r="C318" s="14" t="s">
        <v>88</v>
      </c>
      <c r="D318" s="15">
        <f>SUMIFS('2012Figures'!J:J,'2012Figures'!C:C,A318,'2012Figures'!E:E,$B$1)</f>
        <v>0</v>
      </c>
      <c r="E318" s="15">
        <f>SUMIFS('2012Figures'!J:J,'2012Figures'!C:C,A318,'2012Figures'!B:B,"BrokerToCy",'2012Figures'!G:G,"E1",'2012Figures'!E:E,$B$1)</f>
        <v>0</v>
      </c>
      <c r="F318" s="15">
        <f>SUMIFS('2012Figures'!J:J,'2012Figures'!C:C,A318,'2012Figures'!B:B,"BrokerToCy",'2012Figures'!G:G,"P1",'2012Figures'!E:E,$B$1)</f>
        <v>0</v>
      </c>
      <c r="G318" s="15">
        <f>SUMIFS('2012Figures'!J:J,'2012Figures'!C:C,A318,'2012Figures'!B:B,"CyToBroker",'2012Figures'!G:G,"E1",'2012Figures'!E:E,$B$1)</f>
        <v>0</v>
      </c>
      <c r="H318" s="15">
        <f>SUMIFS('2012Figures'!J:J,'2012Figures'!C:C,A318,'2012Figures'!B:B,"CyToBroker",'2012Figures'!G:G,"P1",'2012Figures'!E:E,$B$1)</f>
        <v>0</v>
      </c>
      <c r="I318" s="13"/>
      <c r="J318" s="14"/>
    </row>
    <row r="319" spans="1:10" x14ac:dyDescent="0.25">
      <c r="A319">
        <v>306</v>
      </c>
      <c r="B319" t="s">
        <v>120</v>
      </c>
      <c r="C319" s="1">
        <v>3</v>
      </c>
      <c r="D319" s="11">
        <f>SUMIFS('2012Figures'!J:J,'2012Figures'!C:C,A319,'2012Figures'!H:H,B319,'2012Figures'!I:I,C319,'2012Figures'!E:E,$B$1)</f>
        <v>0</v>
      </c>
      <c r="E319" s="12">
        <f>SUMIFS('2012Figures'!J:J,'2012Figures'!C:C,A319,'2012Figures'!H:H,B319,'2012Figures'!I:I,C319,'2012Figures'!B:B,"BrokerToCy",'2012Figures'!G:G,"E1",'2012Figures'!E:E,$B$1)</f>
        <v>0</v>
      </c>
      <c r="F319" s="12">
        <f>SUMIFS('2012Figures'!J:J,'2012Figures'!C:C,A319,'2012Figures'!H:H,B319,'2012Figures'!I:I,C319,'2012Figures'!B:B,"BrokerToCy",'2012Figures'!G:G,"P1",'2012Figures'!E:E,$B$1)</f>
        <v>0</v>
      </c>
      <c r="G319" s="12">
        <f>SUMIFS('2012Figures'!J:J,'2012Figures'!C:C,A319,'2012Figures'!H:H,B319,'2012Figures'!I:I,C319,'2012Figures'!B:B,"CyToBroker",'2012Figures'!G:G,"E1",'2012Figures'!E:E,$B$1)</f>
        <v>0</v>
      </c>
      <c r="H319" s="12">
        <f>SUMIFS('2012Figures'!J:J,'2012Figures'!C:C,A319,'2012Figures'!H:H,B319,'2012Figures'!I:I,C319,'2012Figures'!B:B,"CyToBroker",'2012Figures'!G:G,"P1",'2012Figures'!E:E,$B$1)</f>
        <v>0</v>
      </c>
      <c r="I319" s="17"/>
      <c r="J319" s="18">
        <v>201401</v>
      </c>
    </row>
    <row r="320" spans="1:10" x14ac:dyDescent="0.25">
      <c r="A320">
        <v>306</v>
      </c>
      <c r="B320" t="s">
        <v>120</v>
      </c>
      <c r="C320" s="1">
        <v>2</v>
      </c>
      <c r="D320" s="11">
        <f>SUMIFS('2012Figures'!J:J,'2012Figures'!C:C,A320,'2012Figures'!H:H,B320,'2012Figures'!I:I,C320,'2012Figures'!E:E,$B$1)</f>
        <v>0</v>
      </c>
      <c r="E320" s="12">
        <f>SUMIFS('2012Figures'!J:J,'2012Figures'!C:C,A320,'2012Figures'!H:H,B320,'2012Figures'!I:I,C320,'2012Figures'!B:B,"BrokerToCy",'2012Figures'!G:G,"E1",'2012Figures'!E:E,$B$1)</f>
        <v>0</v>
      </c>
      <c r="F320" s="12">
        <f>SUMIFS('2012Figures'!J:J,'2012Figures'!C:C,A320,'2012Figures'!H:H,B320,'2012Figures'!I:I,C320,'2012Figures'!B:B,"BrokerToCy",'2012Figures'!G:G,"P1",'2012Figures'!E:E,$B$1)</f>
        <v>0</v>
      </c>
      <c r="G320" s="12">
        <f>SUMIFS('2012Figures'!J:J,'2012Figures'!C:C,A320,'2012Figures'!H:H,B320,'2012Figures'!I:I,C320,'2012Figures'!B:B,"CyToBroker",'2012Figures'!G:G,"E1",'2012Figures'!E:E,$B$1)</f>
        <v>0</v>
      </c>
      <c r="H320" s="12">
        <f>SUMIFS('2012Figures'!J:J,'2012Figures'!C:C,A320,'2012Figures'!H:H,B320,'2012Figures'!I:I,C320,'2012Figures'!B:B,"CyToBroker",'2012Figures'!G:G,"P1",'2012Figures'!E:E,$B$1)</f>
        <v>0</v>
      </c>
      <c r="I320" s="7"/>
      <c r="J320" s="10">
        <v>201301</v>
      </c>
    </row>
    <row r="321" spans="1:10" x14ac:dyDescent="0.25">
      <c r="A321">
        <v>306</v>
      </c>
      <c r="B321" t="s">
        <v>120</v>
      </c>
      <c r="C321" s="1">
        <v>1</v>
      </c>
      <c r="D321" s="11">
        <f>SUMIFS('2012Figures'!J:J,'2012Figures'!C:C,A321,'2012Figures'!H:H,B321,'2012Figures'!I:I,C321,'2012Figures'!E:E,$B$1)</f>
        <v>0</v>
      </c>
      <c r="E321" s="12">
        <f>SUMIFS('2012Figures'!J:J,'2012Figures'!C:C,A321,'2012Figures'!H:H,B321,'2012Figures'!I:I,C321,'2012Figures'!B:B,"BrokerToCy",'2012Figures'!G:G,"E1",'2012Figures'!E:E,$B$1)</f>
        <v>0</v>
      </c>
      <c r="F321" s="12">
        <f>SUMIFS('2012Figures'!J:J,'2012Figures'!C:C,A321,'2012Figures'!H:H,B321,'2012Figures'!I:I,C321,'2012Figures'!B:B,"BrokerToCy",'2012Figures'!G:G,"P1",'2012Figures'!E:E,$B$1)</f>
        <v>0</v>
      </c>
      <c r="G321" s="12">
        <f>SUMIFS('2012Figures'!J:J,'2012Figures'!C:C,A321,'2012Figures'!H:H,B321,'2012Figures'!I:I,C321,'2012Figures'!B:B,"CyToBroker",'2012Figures'!G:G,"E1",'2012Figures'!E:E,$B$1)</f>
        <v>0</v>
      </c>
      <c r="H321" s="12">
        <f>SUMIFS('2012Figures'!J:J,'2012Figures'!C:C,A321,'2012Figures'!H:H,B321,'2012Figures'!I:I,C321,'2012Figures'!B:B,"CyToBroker",'2012Figures'!G:G,"P1",'2012Figures'!E:E,$B$1)</f>
        <v>0</v>
      </c>
      <c r="J321" s="1">
        <v>200801</v>
      </c>
    </row>
    <row r="322" spans="1:10" x14ac:dyDescent="0.25">
      <c r="A322">
        <v>306</v>
      </c>
      <c r="B322" t="s">
        <v>120</v>
      </c>
      <c r="D322" s="11">
        <f>SUMIFS('2012Figures'!J:J,'2012Figures'!C:C,A322,'2012Figures'!I:I,"",'2012Figures'!E:E,$B$1)</f>
        <v>0</v>
      </c>
      <c r="E322" s="12">
        <f>SUMIFS('2012Figures'!J:J,'2012Figures'!C:C,A322,'2012Figures'!I:I,"",'2012Figures'!B:B,"BrokerToCy",'2012Figures'!G:G,"E1",'2012Figures'!E:E,$B$1)</f>
        <v>0</v>
      </c>
      <c r="F322" s="12">
        <f>SUMIFS('2012Figures'!J:J,'2012Figures'!C:C,A322,'2012Figures'!I:I,"",'2012Figures'!B:B,"BrokerToCy",'2012Figures'!G:G,"P1",'2012Figures'!E:E,$B$1)</f>
        <v>0</v>
      </c>
      <c r="G322" s="12">
        <f>SUMIFS('2012Figures'!J:J,'2012Figures'!C:C,A322,'2012Figures'!I:I,"",'2012Figures'!B:B,"CyToBroker",'2012Figures'!G:G,"E1",'2012Figures'!E:E,$B$1)</f>
        <v>0</v>
      </c>
      <c r="H322" s="12">
        <f>SUMIFS('2012Figures'!J:J,'2012Figures'!C:C,A322,'2012Figures'!I:I,"",'2012Figures'!B:B,"CyToBroker",'2012Figures'!G:G,"P1",'2012Figures'!E:E,$B$1)</f>
        <v>0</v>
      </c>
      <c r="J322" s="1" t="s">
        <v>131</v>
      </c>
    </row>
    <row r="323" spans="1:10" x14ac:dyDescent="0.25">
      <c r="A323" s="37"/>
      <c r="B323" s="37" t="s">
        <v>92</v>
      </c>
      <c r="C323" s="38"/>
      <c r="D323" s="39">
        <f>SUM(E323:H323)</f>
        <v>0</v>
      </c>
      <c r="E323" s="39">
        <f>SUM(E319:E322)</f>
        <v>0</v>
      </c>
      <c r="F323" s="39">
        <f>SUM(F319:F322)</f>
        <v>0</v>
      </c>
      <c r="G323" s="39">
        <f>SUM(G319:G322)</f>
        <v>0</v>
      </c>
      <c r="H323" s="39">
        <f>SUM(H319:H322)</f>
        <v>0</v>
      </c>
      <c r="I323" s="37"/>
      <c r="J323" s="38"/>
    </row>
    <row r="324" spans="1:10" x14ac:dyDescent="0.25">
      <c r="A324" s="13">
        <v>307</v>
      </c>
      <c r="B324" s="13" t="s">
        <v>121</v>
      </c>
      <c r="C324" s="14" t="s">
        <v>88</v>
      </c>
      <c r="D324" s="15">
        <f>SUMIFS('2012Figures'!J:J,'2012Figures'!C:C,A324,'2012Figures'!E:E,$B$1)</f>
        <v>0</v>
      </c>
      <c r="E324" s="15">
        <f>SUMIFS('2012Figures'!J:J,'2012Figures'!C:C,A324,'2012Figures'!B:B,"BrokerToCy",'2012Figures'!G:G,"E1",'2012Figures'!E:E,$B$1)</f>
        <v>0</v>
      </c>
      <c r="F324" s="15">
        <f>SUMIFS('2012Figures'!J:J,'2012Figures'!C:C,A324,'2012Figures'!B:B,"BrokerToCy",'2012Figures'!G:G,"P1",'2012Figures'!E:E,$B$1)</f>
        <v>0</v>
      </c>
      <c r="G324" s="15">
        <f>SUMIFS('2012Figures'!J:J,'2012Figures'!C:C,A324,'2012Figures'!B:B,"CyToBroker",'2012Figures'!G:G,"E1",'2012Figures'!E:E,$B$1)</f>
        <v>0</v>
      </c>
      <c r="H324" s="15">
        <f>SUMIFS('2012Figures'!J:J,'2012Figures'!C:C,A324,'2012Figures'!B:B,"CyToBroker",'2012Figures'!G:G,"P1",'2012Figures'!E:E,$B$1)</f>
        <v>0</v>
      </c>
      <c r="I324" s="13"/>
      <c r="J324" s="14"/>
    </row>
    <row r="325" spans="1:10" x14ac:dyDescent="0.25">
      <c r="A325">
        <v>307</v>
      </c>
      <c r="B325" t="s">
        <v>121</v>
      </c>
      <c r="C325" s="1">
        <v>1</v>
      </c>
      <c r="D325" s="11">
        <f>SUMIFS('2012Figures'!J:J,'2012Figures'!C:C,A325,'2012Figures'!H:H,B325,'2012Figures'!I:I,C325,'2012Figures'!E:E,$B$1)</f>
        <v>0</v>
      </c>
      <c r="E325" s="12">
        <f>SUMIFS('2012Figures'!J:J,'2012Figures'!C:C,A325,'2012Figures'!H:H,B325,'2012Figures'!I:I,C325,'2012Figures'!B:B,"BrokerToCy",'2012Figures'!G:G,"E1",'2012Figures'!E:E,$B$1)</f>
        <v>0</v>
      </c>
      <c r="F325" s="12">
        <f>SUMIFS('2012Figures'!J:J,'2012Figures'!C:C,A325,'2012Figures'!H:H,B325,'2012Figures'!I:I,C325,'2012Figures'!B:B,"BrokerToCy",'2012Figures'!G:G,"P1",'2012Figures'!E:E,$B$1)</f>
        <v>0</v>
      </c>
      <c r="G325" s="12">
        <f>SUMIFS('2012Figures'!J:J,'2012Figures'!C:C,A325,'2012Figures'!H:H,B325,'2012Figures'!I:I,C325,'2012Figures'!B:B,"CyToBroker",'2012Figures'!G:G,"E1",'2012Figures'!E:E,$B$1)</f>
        <v>0</v>
      </c>
      <c r="H325" s="12">
        <f>SUMIFS('2012Figures'!J:J,'2012Figures'!C:C,A325,'2012Figures'!H:H,B325,'2012Figures'!I:I,C325,'2012Figures'!B:B,"CyToBroker",'2012Figures'!G:G,"P1",'2012Figures'!E:E,$B$1)</f>
        <v>0</v>
      </c>
      <c r="I325" s="7"/>
      <c r="J325" s="10">
        <v>200801</v>
      </c>
    </row>
    <row r="326" spans="1:10" x14ac:dyDescent="0.25">
      <c r="A326">
        <v>307</v>
      </c>
      <c r="B326" t="s">
        <v>121</v>
      </c>
      <c r="D326" s="11">
        <f>SUMIFS('2012Figures'!J:J,'2012Figures'!C:C,A326,'2012Figures'!I:I,"",'2012Figures'!E:E,$B$1)</f>
        <v>0</v>
      </c>
      <c r="E326" s="12">
        <f>SUMIFS('2012Figures'!J:J,'2012Figures'!C:C,A326,'2012Figures'!I:I,"",'2012Figures'!B:B,"BrokerToCy",'2012Figures'!G:G,"E1",'2012Figures'!E:E,$B$1)</f>
        <v>0</v>
      </c>
      <c r="F326" s="12">
        <f>SUMIFS('2012Figures'!J:J,'2012Figures'!C:C,A326,'2012Figures'!I:I,"",'2012Figures'!B:B,"BrokerToCy",'2012Figures'!G:G,"P1",'2012Figures'!E:E,$B$1)</f>
        <v>0</v>
      </c>
      <c r="G326" s="12">
        <f>SUMIFS('2012Figures'!J:J,'2012Figures'!C:C,A326,'2012Figures'!I:I,"",'2012Figures'!B:B,"CyToBroker",'2012Figures'!G:G,"E1",'2012Figures'!E:E,$B$1)</f>
        <v>0</v>
      </c>
      <c r="H326" s="12">
        <f>SUMIFS('2012Figures'!J:J,'2012Figures'!C:C,A326,'2012Figures'!I:I,"",'2012Figures'!B:B,"CyToBroker",'2012Figures'!G:G,"P1",'2012Figures'!E:E,$B$1)</f>
        <v>0</v>
      </c>
      <c r="J326" s="1" t="s">
        <v>131</v>
      </c>
    </row>
    <row r="327" spans="1:10" x14ac:dyDescent="0.25">
      <c r="A327" s="37"/>
      <c r="B327" s="37" t="s">
        <v>92</v>
      </c>
      <c r="C327" s="38"/>
      <c r="D327" s="39">
        <f>SUM(E327:H327)</f>
        <v>0</v>
      </c>
      <c r="E327" s="39">
        <f>SUM(E325:E326)</f>
        <v>0</v>
      </c>
      <c r="F327" s="39">
        <f>SUM(F325:F326)</f>
        <v>0</v>
      </c>
      <c r="G327" s="39">
        <f>SUM(G325:G326)</f>
        <v>0</v>
      </c>
      <c r="H327" s="39">
        <f>SUM(H325:H326)</f>
        <v>0</v>
      </c>
      <c r="I327" s="37"/>
      <c r="J327" s="38"/>
    </row>
    <row r="328" spans="1:10" x14ac:dyDescent="0.25">
      <c r="A328" s="13">
        <v>401</v>
      </c>
      <c r="B328" s="13" t="s">
        <v>122</v>
      </c>
      <c r="C328" s="14" t="s">
        <v>88</v>
      </c>
      <c r="D328" s="15">
        <f>SUMIFS('2012Figures'!J:J,'2012Figures'!C:C,A328,'2012Figures'!E:E,$B$1)</f>
        <v>0</v>
      </c>
      <c r="E328" s="15">
        <f>SUMIFS('2012Figures'!J:J,'2012Figures'!C:C,A328,'2012Figures'!B:B,"BrokerToCy",'2012Figures'!G:G,"E1",'2012Figures'!E:E,$B$1)</f>
        <v>0</v>
      </c>
      <c r="F328" s="15">
        <f>SUMIFS('2012Figures'!J:J,'2012Figures'!C:C,A328,'2012Figures'!B:B,"BrokerToCy",'2012Figures'!G:G,"P1",'2012Figures'!E:E,$B$1)</f>
        <v>0</v>
      </c>
      <c r="G328" s="15">
        <f>SUMIFS('2012Figures'!J:J,'2012Figures'!C:C,A328,'2012Figures'!B:B,"CyToBroker",'2012Figures'!G:G,"E1",'2012Figures'!E:E,$B$1)</f>
        <v>0</v>
      </c>
      <c r="H328" s="15">
        <f>SUMIFS('2012Figures'!J:J,'2012Figures'!C:C,A328,'2012Figures'!B:B,"CyToBroker",'2012Figures'!G:G,"P1",'2012Figures'!E:E,$B$1)</f>
        <v>0</v>
      </c>
      <c r="I328" s="13"/>
      <c r="J328" s="14"/>
    </row>
    <row r="329" spans="1:10" x14ac:dyDescent="0.25">
      <c r="A329">
        <v>401</v>
      </c>
      <c r="B329" t="s">
        <v>122</v>
      </c>
      <c r="C329" s="1">
        <v>1</v>
      </c>
      <c r="D329" s="11">
        <f>SUMIFS('2012Figures'!J:J,'2012Figures'!C:C,A329,'2012Figures'!H:H,B329,'2012Figures'!I:I,C329,'2012Figures'!E:E,$B$1)</f>
        <v>0</v>
      </c>
      <c r="E329" s="12">
        <f>SUMIFS('2012Figures'!J:J,'2012Figures'!C:C,A329,'2012Figures'!H:H,B329,'2012Figures'!I:I,C329,'2012Figures'!B:B,"BrokerToCy",'2012Figures'!G:G,"E1",'2012Figures'!E:E,$B$1)</f>
        <v>0</v>
      </c>
      <c r="F329" s="12">
        <f>SUMIFS('2012Figures'!J:J,'2012Figures'!C:C,A329,'2012Figures'!H:H,B329,'2012Figures'!I:I,C329,'2012Figures'!B:B,"BrokerToCy",'2012Figures'!G:G,"P1",'2012Figures'!E:E,$B$1)</f>
        <v>0</v>
      </c>
      <c r="G329" s="12">
        <f>SUMIFS('2012Figures'!J:J,'2012Figures'!C:C,A329,'2012Figures'!H:H,B329,'2012Figures'!I:I,C329,'2012Figures'!B:B,"CyToBroker",'2012Figures'!G:G,"E1",'2012Figures'!E:E,$B$1)</f>
        <v>0</v>
      </c>
      <c r="H329" s="12">
        <f>SUMIFS('2012Figures'!J:J,'2012Figures'!C:C,A329,'2012Figures'!H:H,B329,'2012Figures'!I:I,C329,'2012Figures'!B:B,"CyToBroker",'2012Figures'!G:G,"P1",'2012Figures'!E:E,$B$1)</f>
        <v>0</v>
      </c>
      <c r="I329" s="7"/>
      <c r="J329" s="10">
        <v>200601</v>
      </c>
    </row>
    <row r="330" spans="1:10" x14ac:dyDescent="0.25">
      <c r="A330">
        <v>401</v>
      </c>
      <c r="B330" t="s">
        <v>122</v>
      </c>
      <c r="D330" s="11">
        <f>SUMIFS('2012Figures'!J:J,'2012Figures'!C:C,A330,'2012Figures'!I:I,"",'2012Figures'!E:E,$B$1)</f>
        <v>0</v>
      </c>
      <c r="E330" s="12">
        <f>SUMIFS('2012Figures'!J:J,'2012Figures'!C:C,A330,'2012Figures'!I:I,"",'2012Figures'!B:B,"BrokerToCy",'2012Figures'!G:G,"E1",'2012Figures'!E:E,$B$1)</f>
        <v>0</v>
      </c>
      <c r="F330" s="12">
        <f>SUMIFS('2012Figures'!J:J,'2012Figures'!C:C,A330,'2012Figures'!I:I,"",'2012Figures'!B:B,"BrokerToCy",'2012Figures'!G:G,"P1",'2012Figures'!E:E,$B$1)</f>
        <v>0</v>
      </c>
      <c r="G330" s="12">
        <f>SUMIFS('2012Figures'!J:J,'2012Figures'!C:C,A330,'2012Figures'!I:I,"",'2012Figures'!B:B,"CyToBroker",'2012Figures'!G:G,"E1",'2012Figures'!E:E,$B$1)</f>
        <v>0</v>
      </c>
      <c r="H330" s="12">
        <f>SUMIFS('2012Figures'!J:J,'2012Figures'!C:C,A330,'2012Figures'!I:I,"",'2012Figures'!B:B,"CyToBroker",'2012Figures'!G:G,"P1",'2012Figures'!E:E,$B$1)</f>
        <v>0</v>
      </c>
      <c r="J330" s="1" t="s">
        <v>131</v>
      </c>
    </row>
    <row r="331" spans="1:10" x14ac:dyDescent="0.25">
      <c r="A331" s="37"/>
      <c r="B331" s="37" t="s">
        <v>92</v>
      </c>
      <c r="C331" s="38"/>
      <c r="D331" s="39">
        <f>SUM(E331:H331)</f>
        <v>0</v>
      </c>
      <c r="E331" s="39">
        <f>SUM(E329:E330)</f>
        <v>0</v>
      </c>
      <c r="F331" s="39">
        <f>SUM(F329:F330)</f>
        <v>0</v>
      </c>
      <c r="G331" s="39">
        <f>SUM(G329:G330)</f>
        <v>0</v>
      </c>
      <c r="H331" s="39">
        <f>SUM(H329:H330)</f>
        <v>0</v>
      </c>
      <c r="I331" s="37"/>
      <c r="J331" s="38"/>
    </row>
    <row r="332" spans="1:10" x14ac:dyDescent="0.25">
      <c r="A332" s="13">
        <v>410</v>
      </c>
      <c r="B332" s="13" t="s">
        <v>123</v>
      </c>
      <c r="C332" s="14" t="s">
        <v>88</v>
      </c>
      <c r="D332" s="15">
        <f>SUMIFS('2012Figures'!J:J,'2012Figures'!C:C,A332,'2012Figures'!E:E,$B$1)</f>
        <v>0</v>
      </c>
      <c r="E332" s="15">
        <f>SUMIFS('2012Figures'!J:J,'2012Figures'!C:C,A332,'2012Figures'!B:B,"BrokerToCy",'2012Figures'!G:G,"E1",'2012Figures'!E:E,$B$1)</f>
        <v>0</v>
      </c>
      <c r="F332" s="15">
        <f>SUMIFS('2012Figures'!J:J,'2012Figures'!C:C,A332,'2012Figures'!B:B,"BrokerToCy",'2012Figures'!G:G,"P1",'2012Figures'!E:E,$B$1)</f>
        <v>0</v>
      </c>
      <c r="G332" s="15">
        <f>SUMIFS('2012Figures'!J:J,'2012Figures'!C:C,A332,'2012Figures'!B:B,"CyToBroker",'2012Figures'!G:G,"E1",'2012Figures'!E:E,$B$1)</f>
        <v>0</v>
      </c>
      <c r="H332" s="15">
        <f>SUMIFS('2012Figures'!J:J,'2012Figures'!C:C,A332,'2012Figures'!B:B,"CyToBroker",'2012Figures'!G:G,"P1",'2012Figures'!E:E,$B$1)</f>
        <v>0</v>
      </c>
      <c r="I332" s="13"/>
      <c r="J332" s="14"/>
    </row>
    <row r="333" spans="1:10" x14ac:dyDescent="0.25">
      <c r="A333">
        <v>410</v>
      </c>
      <c r="B333" t="s">
        <v>123</v>
      </c>
      <c r="C333" s="1">
        <v>4</v>
      </c>
      <c r="D333" s="11">
        <f>SUMIFS('2012Figures'!J:J,'2012Figures'!C:C,A333,'2012Figures'!H:H,B333,'2012Figures'!I:I,C333,'2012Figures'!E:E,$B$1)</f>
        <v>0</v>
      </c>
      <c r="E333" s="12">
        <f>SUMIFS('2012Figures'!J:J,'2012Figures'!C:C,A333,'2012Figures'!H:H,B333,'2012Figures'!I:I,C333,'2012Figures'!B:B,"BrokerToCy",'2012Figures'!G:G,"E1",'2012Figures'!E:E,$B$1)</f>
        <v>0</v>
      </c>
      <c r="F333" s="12">
        <f>SUMIFS('2012Figures'!J:J,'2012Figures'!C:C,A333,'2012Figures'!H:H,B333,'2012Figures'!I:I,C333,'2012Figures'!B:B,"BrokerToCy",'2012Figures'!G:G,"P1",'2012Figures'!E:E,$B$1)</f>
        <v>0</v>
      </c>
      <c r="G333" s="12">
        <f>SUMIFS('2012Figures'!J:J,'2012Figures'!C:C,A333,'2012Figures'!H:H,B333,'2012Figures'!I:I,C333,'2012Figures'!B:B,"CyToBroker",'2012Figures'!G:G,"E1",'2012Figures'!E:E,$B$1)</f>
        <v>0</v>
      </c>
      <c r="H333" s="12">
        <f>SUMIFS('2012Figures'!J:J,'2012Figures'!C:C,A333,'2012Figures'!H:H,B333,'2012Figures'!I:I,C333,'2012Figures'!B:B,"CyToBroker",'2012Figures'!G:G,"P1",'2012Figures'!E:E,$B$1)</f>
        <v>0</v>
      </c>
      <c r="I333" s="7"/>
      <c r="J333" s="10">
        <v>201301</v>
      </c>
    </row>
    <row r="334" spans="1:10" x14ac:dyDescent="0.25">
      <c r="A334">
        <v>410</v>
      </c>
      <c r="B334" t="s">
        <v>123</v>
      </c>
      <c r="C334" s="1">
        <v>3</v>
      </c>
      <c r="D334" s="11">
        <f>SUMIFS('2012Figures'!J:J,'2012Figures'!C:C,A334,'2012Figures'!H:H,B334,'2012Figures'!I:I,C334,'2012Figures'!E:E,$B$1)</f>
        <v>0</v>
      </c>
      <c r="E334" s="12">
        <f>SUMIFS('2012Figures'!J:J,'2012Figures'!C:C,A334,'2012Figures'!H:H,B334,'2012Figures'!I:I,C334,'2012Figures'!B:B,"BrokerToCy",'2012Figures'!G:G,"E1",'2012Figures'!E:E,$B$1)</f>
        <v>0</v>
      </c>
      <c r="F334" s="12">
        <f>SUMIFS('2012Figures'!J:J,'2012Figures'!C:C,A334,'2012Figures'!H:H,B334,'2012Figures'!I:I,C334,'2012Figures'!B:B,"BrokerToCy",'2012Figures'!G:G,"P1",'2012Figures'!E:E,$B$1)</f>
        <v>0</v>
      </c>
      <c r="G334" s="12">
        <f>SUMIFS('2012Figures'!J:J,'2012Figures'!C:C,A334,'2012Figures'!H:H,B334,'2012Figures'!I:I,C334,'2012Figures'!B:B,"CyToBroker",'2012Figures'!G:G,"E1",'2012Figures'!E:E,$B$1)</f>
        <v>0</v>
      </c>
      <c r="H334" s="12">
        <f>SUMIFS('2012Figures'!J:J,'2012Figures'!C:C,A334,'2012Figures'!H:H,B334,'2012Figures'!I:I,C334,'2012Figures'!B:B,"CyToBroker",'2012Figures'!G:G,"P1",'2012Figures'!E:E,$B$1)</f>
        <v>0</v>
      </c>
      <c r="J334" s="1">
        <v>201201</v>
      </c>
    </row>
    <row r="335" spans="1:10" x14ac:dyDescent="0.25">
      <c r="A335">
        <v>410</v>
      </c>
      <c r="B335" t="s">
        <v>123</v>
      </c>
      <c r="C335" s="1">
        <v>2</v>
      </c>
      <c r="D335" s="11">
        <f>SUMIFS('2012Figures'!J:J,'2012Figures'!C:C,A335,'2012Figures'!H:H,B335,'2012Figures'!I:I,C335,'2012Figures'!E:E,$B$1)</f>
        <v>0</v>
      </c>
      <c r="E335" s="12">
        <f>SUMIFS('2012Figures'!J:J,'2012Figures'!C:C,A335,'2012Figures'!H:H,B335,'2012Figures'!I:I,C335,'2012Figures'!B:B,"BrokerToCy",'2012Figures'!G:G,"E1",'2012Figures'!E:E,$B$1)</f>
        <v>0</v>
      </c>
      <c r="F335" s="12">
        <f>SUMIFS('2012Figures'!J:J,'2012Figures'!C:C,A335,'2012Figures'!H:H,B335,'2012Figures'!I:I,C335,'2012Figures'!B:B,"BrokerToCy",'2012Figures'!G:G,"P1",'2012Figures'!E:E,$B$1)</f>
        <v>0</v>
      </c>
      <c r="G335" s="12">
        <f>SUMIFS('2012Figures'!J:J,'2012Figures'!C:C,A335,'2012Figures'!H:H,B335,'2012Figures'!I:I,C335,'2012Figures'!B:B,"CyToBroker",'2012Figures'!G:G,"E1",'2012Figures'!E:E,$B$1)</f>
        <v>0</v>
      </c>
      <c r="H335" s="12">
        <f>SUMIFS('2012Figures'!J:J,'2012Figures'!C:C,A335,'2012Figures'!H:H,B335,'2012Figures'!I:I,C335,'2012Figures'!B:B,"CyToBroker",'2012Figures'!G:G,"P1",'2012Figures'!E:E,$B$1)</f>
        <v>0</v>
      </c>
      <c r="J335" s="1">
        <v>201101</v>
      </c>
    </row>
    <row r="336" spans="1:10" x14ac:dyDescent="0.25">
      <c r="A336">
        <v>410</v>
      </c>
      <c r="B336" t="s">
        <v>123</v>
      </c>
      <c r="C336" s="1">
        <v>1</v>
      </c>
      <c r="D336" s="11">
        <f>SUMIFS('2012Figures'!J:J,'2012Figures'!C:C,A336,'2012Figures'!H:H,B336,'2012Figures'!I:I,C336,'2012Figures'!E:E,$B$1)</f>
        <v>0</v>
      </c>
      <c r="E336" s="12">
        <f>SUMIFS('2012Figures'!J:J,'2012Figures'!C:C,A336,'2012Figures'!H:H,B336,'2012Figures'!I:I,C336,'2012Figures'!B:B,"BrokerToCy",'2012Figures'!G:G,"E1",'2012Figures'!E:E,$B$1)</f>
        <v>0</v>
      </c>
      <c r="F336" s="12">
        <f>SUMIFS('2012Figures'!J:J,'2012Figures'!C:C,A336,'2012Figures'!H:H,B336,'2012Figures'!I:I,C336,'2012Figures'!B:B,"BrokerToCy",'2012Figures'!G:G,"P1",'2012Figures'!E:E,$B$1)</f>
        <v>0</v>
      </c>
      <c r="G336" s="12">
        <f>SUMIFS('2012Figures'!J:J,'2012Figures'!C:C,A336,'2012Figures'!H:H,B336,'2012Figures'!I:I,C336,'2012Figures'!B:B,"CyToBroker",'2012Figures'!G:G,"E1",'2012Figures'!E:E,$B$1)</f>
        <v>0</v>
      </c>
      <c r="H336" s="12">
        <f>SUMIFS('2012Figures'!J:J,'2012Figures'!C:C,A336,'2012Figures'!H:H,B336,'2012Figures'!I:I,C336,'2012Figures'!B:B,"CyToBroker",'2012Figures'!G:G,"P1",'2012Figures'!E:E,$B$1)</f>
        <v>0</v>
      </c>
      <c r="J336" s="1">
        <v>200901</v>
      </c>
    </row>
    <row r="337" spans="1:10" x14ac:dyDescent="0.25">
      <c r="A337">
        <v>410</v>
      </c>
      <c r="B337" t="s">
        <v>123</v>
      </c>
      <c r="D337" s="11">
        <f>SUMIFS('2012Figures'!J:J,'2012Figures'!C:C,A337,'2012Figures'!I:I,"",'2012Figures'!E:E,$B$1)</f>
        <v>0</v>
      </c>
      <c r="E337" s="12">
        <f>SUMIFS('2012Figures'!J:J,'2012Figures'!C:C,A337,'2012Figures'!I:I,"",'2012Figures'!B:B,"BrokerToCy",'2012Figures'!G:G,"E1",'2012Figures'!E:E,$B$1)</f>
        <v>0</v>
      </c>
      <c r="F337" s="12">
        <f>SUMIFS('2012Figures'!J:J,'2012Figures'!C:C,A337,'2012Figures'!I:I,"",'2012Figures'!B:B,"BrokerToCy",'2012Figures'!G:G,"P1",'2012Figures'!E:E,$B$1)</f>
        <v>0</v>
      </c>
      <c r="G337" s="12">
        <f>SUMIFS('2012Figures'!J:J,'2012Figures'!C:C,A337,'2012Figures'!I:I,"",'2012Figures'!B:B,"CyToBroker",'2012Figures'!G:G,"E1",'2012Figures'!E:E,$B$1)</f>
        <v>0</v>
      </c>
      <c r="H337" s="12">
        <f>SUMIFS('2012Figures'!J:J,'2012Figures'!C:C,A337,'2012Figures'!I:I,"",'2012Figures'!B:B,"CyToBroker",'2012Figures'!G:G,"P1",'2012Figures'!E:E,$B$1)</f>
        <v>0</v>
      </c>
      <c r="J337" s="1" t="s">
        <v>131</v>
      </c>
    </row>
    <row r="338" spans="1:10" x14ac:dyDescent="0.25">
      <c r="A338" s="37"/>
      <c r="B338" s="37" t="s">
        <v>92</v>
      </c>
      <c r="C338" s="38"/>
      <c r="D338" s="39">
        <f>SUM(E338:H338)</f>
        <v>0</v>
      </c>
      <c r="E338" s="39">
        <f>SUM(E333:E337)</f>
        <v>0</v>
      </c>
      <c r="F338" s="39">
        <f>SUM(F333:F337)</f>
        <v>0</v>
      </c>
      <c r="G338" s="39">
        <f>SUM(G333:G337)</f>
        <v>0</v>
      </c>
      <c r="H338" s="39">
        <f>SUM(H333:H337)</f>
        <v>0</v>
      </c>
      <c r="I338" s="37"/>
      <c r="J338" s="38"/>
    </row>
    <row r="339" spans="1:10" x14ac:dyDescent="0.25">
      <c r="A339" s="13">
        <v>601</v>
      </c>
      <c r="B339" s="13" t="s">
        <v>124</v>
      </c>
      <c r="C339" s="14" t="s">
        <v>88</v>
      </c>
      <c r="D339" s="15">
        <f>SUMIFS('2012Figures'!J:J,'2012Figures'!C:C,A339,'2012Figures'!E:E,$B$1)</f>
        <v>0</v>
      </c>
      <c r="E339" s="15">
        <f>SUMIFS('2012Figures'!J:J,'2012Figures'!C:C,A339,'2012Figures'!B:B,"BrokerToCy",'2012Figures'!G:G,"E1",'2012Figures'!E:E,$B$1)</f>
        <v>0</v>
      </c>
      <c r="F339" s="15">
        <f>SUMIFS('2012Figures'!J:J,'2012Figures'!C:C,A339,'2012Figures'!B:B,"BrokerToCy",'2012Figures'!G:G,"P1",'2012Figures'!E:E,$B$1)</f>
        <v>0</v>
      </c>
      <c r="G339" s="15">
        <f>SUMIFS('2012Figures'!J:J,'2012Figures'!C:C,A339,'2012Figures'!B:B,"CyToBroker",'2012Figures'!G:G,"E1",'2012Figures'!E:E,$B$1)</f>
        <v>0</v>
      </c>
      <c r="H339" s="15">
        <f>SUMIFS('2012Figures'!J:J,'2012Figures'!C:C,A339,'2012Figures'!B:B,"CyToBroker",'2012Figures'!G:G,"P1",'2012Figures'!E:E,$B$1)</f>
        <v>0</v>
      </c>
      <c r="I339" s="13"/>
      <c r="J339" s="14"/>
    </row>
    <row r="340" spans="1:10" x14ac:dyDescent="0.25">
      <c r="A340">
        <v>601</v>
      </c>
      <c r="B340" t="s">
        <v>124</v>
      </c>
      <c r="C340" s="1">
        <v>1</v>
      </c>
      <c r="D340" s="11">
        <f>SUMIFS('2012Figures'!J:J,'2012Figures'!C:C,A340,'2012Figures'!H:H,B340,'2012Figures'!I:I,C340,'2012Figures'!E:E,$B$1)</f>
        <v>0</v>
      </c>
      <c r="E340" s="12">
        <f>SUMIFS('2012Figures'!J:J,'2012Figures'!C:C,A340,'2012Figures'!H:H,B340,'2012Figures'!I:I,C340,'2012Figures'!B:B,"BrokerToCy",'2012Figures'!G:G,"E1",'2012Figures'!E:E,$B$1)</f>
        <v>0</v>
      </c>
      <c r="F340" s="12">
        <f>SUMIFS('2012Figures'!J:J,'2012Figures'!C:C,A340,'2012Figures'!H:H,B340,'2012Figures'!I:I,C340,'2012Figures'!B:B,"BrokerToCy",'2012Figures'!G:G,"P1",'2012Figures'!E:E,$B$1)</f>
        <v>0</v>
      </c>
      <c r="G340" s="12">
        <f>SUMIFS('2012Figures'!J:J,'2012Figures'!C:C,A340,'2012Figures'!H:H,B340,'2012Figures'!I:I,C340,'2012Figures'!B:B,"CyToBroker",'2012Figures'!G:G,"E1",'2012Figures'!E:E,$B$1)</f>
        <v>0</v>
      </c>
      <c r="H340" s="12">
        <f>SUMIFS('2012Figures'!J:J,'2012Figures'!C:C,A340,'2012Figures'!H:H,B340,'2012Figures'!I:I,C340,'2012Figures'!B:B,"CyToBroker",'2012Figures'!G:G,"P1",'2012Figures'!E:E,$B$1)</f>
        <v>0</v>
      </c>
      <c r="I340" s="7"/>
      <c r="J340" s="1" t="s">
        <v>131</v>
      </c>
    </row>
    <row r="341" spans="1:10" x14ac:dyDescent="0.25">
      <c r="A341">
        <v>601</v>
      </c>
      <c r="B341" t="s">
        <v>124</v>
      </c>
      <c r="D341" s="11">
        <f>SUMIFS('2012Figures'!J:J,'2012Figures'!C:C,A341,'2012Figures'!I:I,"",'2012Figures'!E:E,$B$1)</f>
        <v>0</v>
      </c>
      <c r="E341" s="12">
        <f>SUMIFS('2012Figures'!J:J,'2012Figures'!C:C,A341,'2012Figures'!I:I,"",'2012Figures'!B:B,"BrokerToCy",'2012Figures'!G:G,"E1",'2012Figures'!E:E,$B$1)</f>
        <v>0</v>
      </c>
      <c r="F341" s="12">
        <f>SUMIFS('2012Figures'!J:J,'2012Figures'!C:C,A341,'2012Figures'!I:I,"",'2012Figures'!B:B,"BrokerToCy",'2012Figures'!G:G,"P1",'2012Figures'!E:E,$B$1)</f>
        <v>0</v>
      </c>
      <c r="G341" s="12">
        <f>SUMIFS('2012Figures'!J:J,'2012Figures'!C:C,A341,'2012Figures'!I:I,"",'2012Figures'!B:B,"CyToBroker",'2012Figures'!G:G,"E1",'2012Figures'!E:E,$B$1)</f>
        <v>0</v>
      </c>
      <c r="H341" s="12">
        <f>SUMIFS('2012Figures'!J:J,'2012Figures'!C:C,A341,'2012Figures'!I:I,"",'2012Figures'!B:B,"CyToBroker",'2012Figures'!G:G,"P1",'2012Figures'!E:E,$B$1)</f>
        <v>0</v>
      </c>
      <c r="J341" s="1" t="s">
        <v>131</v>
      </c>
    </row>
    <row r="342" spans="1:10" x14ac:dyDescent="0.25">
      <c r="A342" s="37"/>
      <c r="B342" s="37" t="s">
        <v>92</v>
      </c>
      <c r="C342" s="38"/>
      <c r="D342" s="39">
        <f>SUM(E342:H342)</f>
        <v>0</v>
      </c>
      <c r="E342" s="39">
        <f>SUM(E340:E341)</f>
        <v>0</v>
      </c>
      <c r="F342" s="39">
        <f>SUM(F340:F341)</f>
        <v>0</v>
      </c>
      <c r="G342" s="39">
        <f>SUM(G340:G341)</f>
        <v>0</v>
      </c>
      <c r="H342" s="39">
        <f>SUM(H340:H341)</f>
        <v>0</v>
      </c>
      <c r="I342" s="37"/>
      <c r="J342" s="38"/>
    </row>
    <row r="343" spans="1:10" x14ac:dyDescent="0.25">
      <c r="A343" s="13">
        <v>602</v>
      </c>
      <c r="B343" s="13" t="s">
        <v>125</v>
      </c>
      <c r="C343" s="14" t="s">
        <v>88</v>
      </c>
      <c r="D343" s="15">
        <f>SUMIFS('2012Figures'!J:J,'2012Figures'!C:C,A343,'2012Figures'!E:E,$B$1)</f>
        <v>0</v>
      </c>
      <c r="E343" s="15">
        <f>SUMIFS('2012Figures'!J:J,'2012Figures'!C:C,A343,'2012Figures'!B:B,"BrokerToCy",'2012Figures'!G:G,"E1",'2012Figures'!E:E,$B$1)</f>
        <v>0</v>
      </c>
      <c r="F343" s="15">
        <f>SUMIFS('2012Figures'!J:J,'2012Figures'!C:C,A343,'2012Figures'!B:B,"BrokerToCy",'2012Figures'!G:G,"P1",'2012Figures'!E:E,$B$1)</f>
        <v>0</v>
      </c>
      <c r="G343" s="15">
        <f>SUMIFS('2012Figures'!J:J,'2012Figures'!C:C,A343,'2012Figures'!B:B,"CyToBroker",'2012Figures'!G:G,"E1",'2012Figures'!E:E,$B$1)</f>
        <v>0</v>
      </c>
      <c r="H343" s="15">
        <f>SUMIFS('2012Figures'!J:J,'2012Figures'!C:C,A343,'2012Figures'!B:B,"CyToBroker",'2012Figures'!G:G,"P1",'2012Figures'!E:E,$B$1)</f>
        <v>0</v>
      </c>
      <c r="I343" s="13"/>
      <c r="J343" s="14"/>
    </row>
    <row r="344" spans="1:10" x14ac:dyDescent="0.25">
      <c r="A344">
        <v>602</v>
      </c>
      <c r="B344" t="s">
        <v>125</v>
      </c>
      <c r="C344" s="1">
        <v>1</v>
      </c>
      <c r="D344" s="11">
        <f>SUMIFS('2012Figures'!J:J,'2012Figures'!C:C,A344,'2012Figures'!H:H,B344,'2012Figures'!I:I,C344,'2012Figures'!E:E,$B$1)</f>
        <v>0</v>
      </c>
      <c r="E344" s="12">
        <f>SUMIFS('2012Figures'!J:J,'2012Figures'!C:C,A344,'2012Figures'!H:H,B344,'2012Figures'!I:I,C344,'2012Figures'!B:B,"BrokerToCy",'2012Figures'!G:G,"E1",'2012Figures'!E:E,$B$1)</f>
        <v>0</v>
      </c>
      <c r="F344" s="12">
        <f>SUMIFS('2012Figures'!J:J,'2012Figures'!C:C,A344,'2012Figures'!H:H,B344,'2012Figures'!I:I,C344,'2012Figures'!B:B,"BrokerToCy",'2012Figures'!G:G,"P1",'2012Figures'!E:E,$B$1)</f>
        <v>0</v>
      </c>
      <c r="G344" s="12">
        <f>SUMIFS('2012Figures'!J:J,'2012Figures'!C:C,A344,'2012Figures'!H:H,B344,'2012Figures'!I:I,C344,'2012Figures'!B:B,"CyToBroker",'2012Figures'!G:G,"E1",'2012Figures'!E:E,$B$1)</f>
        <v>0</v>
      </c>
      <c r="H344" s="12">
        <f>SUMIFS('2012Figures'!J:J,'2012Figures'!C:C,A344,'2012Figures'!H:H,B344,'2012Figures'!I:I,C344,'2012Figures'!B:B,"CyToBroker",'2012Figures'!G:G,"P1",'2012Figures'!E:E,$B$1)</f>
        <v>0</v>
      </c>
      <c r="I344" s="7"/>
      <c r="J344" s="1" t="s">
        <v>131</v>
      </c>
    </row>
    <row r="345" spans="1:10" x14ac:dyDescent="0.25">
      <c r="A345">
        <v>602</v>
      </c>
      <c r="B345" t="s">
        <v>125</v>
      </c>
      <c r="D345" s="11">
        <f>SUMIFS('2012Figures'!J:J,'2012Figures'!C:C,A345,'2012Figures'!I:I,"",'2012Figures'!E:E,$B$1)</f>
        <v>0</v>
      </c>
      <c r="E345" s="12">
        <f>SUMIFS('2012Figures'!J:J,'2012Figures'!C:C,A345,'2012Figures'!I:I,"",'2012Figures'!B:B,"BrokerToCy",'2012Figures'!G:G,"E1",'2012Figures'!E:E,$B$1)</f>
        <v>0</v>
      </c>
      <c r="F345" s="12">
        <f>SUMIFS('2012Figures'!J:J,'2012Figures'!C:C,A345,'2012Figures'!I:I,"",'2012Figures'!B:B,"BrokerToCy",'2012Figures'!G:G,"P1",'2012Figures'!E:E,$B$1)</f>
        <v>0</v>
      </c>
      <c r="G345" s="12">
        <f>SUMIFS('2012Figures'!J:J,'2012Figures'!C:C,A345,'2012Figures'!I:I,"",'2012Figures'!B:B,"CyToBroker",'2012Figures'!G:G,"E1",'2012Figures'!E:E,$B$1)</f>
        <v>0</v>
      </c>
      <c r="H345" s="12">
        <f>SUMIFS('2012Figures'!J:J,'2012Figures'!C:C,A345,'2012Figures'!I:I,"",'2012Figures'!B:B,"CyToBroker",'2012Figures'!G:G,"P1",'2012Figures'!E:E,$B$1)</f>
        <v>0</v>
      </c>
      <c r="J345" s="1" t="s">
        <v>131</v>
      </c>
    </row>
    <row r="346" spans="1:10" x14ac:dyDescent="0.25">
      <c r="A346" s="37"/>
      <c r="B346" s="37" t="s">
        <v>92</v>
      </c>
      <c r="C346" s="38"/>
      <c r="D346" s="39">
        <f>SUM(E346:H346)</f>
        <v>0</v>
      </c>
      <c r="E346" s="39">
        <f>SUM(E344:E345)</f>
        <v>0</v>
      </c>
      <c r="F346" s="39">
        <f>SUM(F344:F345)</f>
        <v>0</v>
      </c>
      <c r="G346" s="39">
        <f>SUM(G344:G345)</f>
        <v>0</v>
      </c>
      <c r="H346" s="39">
        <f>SUM(H344:H345)</f>
        <v>0</v>
      </c>
      <c r="I346" s="37"/>
      <c r="J346" s="38"/>
    </row>
    <row r="347" spans="1:10" x14ac:dyDescent="0.25">
      <c r="A347" s="13">
        <v>603</v>
      </c>
      <c r="B347" s="13" t="s">
        <v>126</v>
      </c>
      <c r="C347" s="14" t="s">
        <v>88</v>
      </c>
      <c r="D347" s="15">
        <f>SUMIFS('2012Figures'!J:J,'2012Figures'!C:C,A347,'2012Figures'!E:E,$B$1)</f>
        <v>1775</v>
      </c>
      <c r="E347" s="15">
        <f>SUMIFS('2012Figures'!J:J,'2012Figures'!C:C,A347,'2012Figures'!B:B,"BrokerToCy",'2012Figures'!G:G,"E1",'2012Figures'!E:E,$B$1)</f>
        <v>0</v>
      </c>
      <c r="F347" s="15">
        <f>SUMIFS('2012Figures'!J:J,'2012Figures'!C:C,A347,'2012Figures'!B:B,"BrokerToCy",'2012Figures'!G:G,"P1",'2012Figures'!E:E,$B$1)</f>
        <v>0</v>
      </c>
      <c r="G347" s="15">
        <f>SUMIFS('2012Figures'!J:J,'2012Figures'!C:C,A347,'2012Figures'!B:B,"CyToBroker",'2012Figures'!G:G,"E1",'2012Figures'!E:E,$B$1)</f>
        <v>1775</v>
      </c>
      <c r="H347" s="15">
        <f>SUMIFS('2012Figures'!J:J,'2012Figures'!C:C,A347,'2012Figures'!B:B,"CyToBroker",'2012Figures'!G:G,"P1",'2012Figures'!E:E,$B$1)</f>
        <v>0</v>
      </c>
      <c r="I347" s="13"/>
      <c r="J347" s="14"/>
    </row>
    <row r="348" spans="1:10" x14ac:dyDescent="0.25">
      <c r="A348">
        <v>603</v>
      </c>
      <c r="B348" t="s">
        <v>126</v>
      </c>
      <c r="C348" s="1">
        <v>1</v>
      </c>
      <c r="D348" s="11">
        <f>SUMIFS('2012Figures'!J:J,'2012Figures'!C:C,A348,'2012Figures'!H:H,B348,'2012Figures'!I:I,C348,'2012Figures'!E:E,$B$1)</f>
        <v>0</v>
      </c>
      <c r="E348" s="12">
        <f>SUMIFS('2012Figures'!J:J,'2012Figures'!C:C,A348,'2012Figures'!H:H,B348,'2012Figures'!I:I,C348,'2012Figures'!B:B,"BrokerToCy",'2012Figures'!G:G,"E1",'2012Figures'!E:E,$B$1)</f>
        <v>0</v>
      </c>
      <c r="F348" s="12">
        <f>SUMIFS('2012Figures'!J:J,'2012Figures'!C:C,A348,'2012Figures'!H:H,B348,'2012Figures'!I:I,C348,'2012Figures'!B:B,"BrokerToCy",'2012Figures'!G:G,"P1",'2012Figures'!E:E,$B$1)</f>
        <v>0</v>
      </c>
      <c r="G348" s="12">
        <f>SUMIFS('2012Figures'!J:J,'2012Figures'!C:C,A348,'2012Figures'!H:H,B348,'2012Figures'!I:I,C348,'2012Figures'!B:B,"CyToBroker",'2012Figures'!G:G,"E1",'2012Figures'!E:E,$B$1)</f>
        <v>0</v>
      </c>
      <c r="H348" s="12">
        <f>SUMIFS('2012Figures'!J:J,'2012Figures'!C:C,A348,'2012Figures'!H:H,B348,'2012Figures'!I:I,C348,'2012Figures'!B:B,"CyToBroker",'2012Figures'!G:G,"P1",'2012Figures'!E:E,$B$1)</f>
        <v>0</v>
      </c>
      <c r="I348" s="7"/>
      <c r="J348" s="10">
        <v>200801</v>
      </c>
    </row>
    <row r="349" spans="1:10" x14ac:dyDescent="0.25">
      <c r="A349">
        <v>603</v>
      </c>
      <c r="B349" t="s">
        <v>126</v>
      </c>
      <c r="D349" s="11">
        <f>SUMIFS('2012Figures'!J:J,'2012Figures'!C:C,A349,'2012Figures'!I:I,"",'2012Figures'!E:E,$B$1)</f>
        <v>1775</v>
      </c>
      <c r="E349" s="12">
        <f>SUMIFS('2012Figures'!J:J,'2012Figures'!C:C,A349,'2012Figures'!I:I,"",'2012Figures'!B:B,"BrokerToCy",'2012Figures'!G:G,"E1",'2012Figures'!E:E,$B$1)</f>
        <v>0</v>
      </c>
      <c r="F349" s="12">
        <f>SUMIFS('2012Figures'!J:J,'2012Figures'!C:C,A349,'2012Figures'!I:I,"",'2012Figures'!B:B,"BrokerToCy",'2012Figures'!G:G,"P1",'2012Figures'!E:E,$B$1)</f>
        <v>0</v>
      </c>
      <c r="G349" s="12">
        <f>SUMIFS('2012Figures'!J:J,'2012Figures'!C:C,A349,'2012Figures'!I:I,"",'2012Figures'!B:B,"CyToBroker",'2012Figures'!G:G,"E1",'2012Figures'!E:E,$B$1)</f>
        <v>1775</v>
      </c>
      <c r="H349" s="12">
        <f>SUMIFS('2012Figures'!J:J,'2012Figures'!C:C,A349,'2012Figures'!I:I,"",'2012Figures'!B:B,"CyToBroker",'2012Figures'!G:G,"P1",'2012Figures'!E:E,$B$1)</f>
        <v>0</v>
      </c>
      <c r="J349" s="1" t="s">
        <v>131</v>
      </c>
    </row>
    <row r="350" spans="1:10" x14ac:dyDescent="0.25">
      <c r="A350" s="37"/>
      <c r="B350" s="37" t="s">
        <v>92</v>
      </c>
      <c r="C350" s="38"/>
      <c r="D350" s="39">
        <f>SUM(E350:H350)</f>
        <v>1775</v>
      </c>
      <c r="E350" s="39">
        <f>SUM(E348:E349)</f>
        <v>0</v>
      </c>
      <c r="F350" s="39">
        <f>SUM(F348:F349)</f>
        <v>0</v>
      </c>
      <c r="G350" s="39">
        <f>SUM(G348:G349)</f>
        <v>1775</v>
      </c>
      <c r="H350" s="39">
        <f>SUM(H348:H349)</f>
        <v>0</v>
      </c>
      <c r="I350" s="37"/>
      <c r="J350" s="38"/>
    </row>
    <row r="351" spans="1:10" x14ac:dyDescent="0.25">
      <c r="A351" s="13">
        <v>604</v>
      </c>
      <c r="B351" s="13" t="s">
        <v>127</v>
      </c>
      <c r="C351" s="14" t="s">
        <v>88</v>
      </c>
      <c r="D351" s="15">
        <f>SUMIFS('2012Figures'!J:J,'2012Figures'!C:C,A351,'2012Figures'!E:E,$B$1)</f>
        <v>0</v>
      </c>
      <c r="E351" s="15">
        <f>SUMIFS('2012Figures'!J:J,'2012Figures'!C:C,A351,'2012Figures'!B:B,"BrokerToCy",'2012Figures'!G:G,"E1",'2012Figures'!E:E,$B$1)</f>
        <v>0</v>
      </c>
      <c r="F351" s="15">
        <f>SUMIFS('2012Figures'!J:J,'2012Figures'!C:C,A351,'2012Figures'!B:B,"BrokerToCy",'2012Figures'!G:G,"P1",'2012Figures'!E:E,$B$1)</f>
        <v>0</v>
      </c>
      <c r="G351" s="15">
        <f>SUMIFS('2012Figures'!J:J,'2012Figures'!C:C,A351,'2012Figures'!B:B,"CyToBroker",'2012Figures'!G:G,"E1",'2012Figures'!E:E,$B$1)</f>
        <v>0</v>
      </c>
      <c r="H351" s="15">
        <f>SUMIFS('2012Figures'!J:J,'2012Figures'!C:C,A351,'2012Figures'!B:B,"CyToBroker",'2012Figures'!G:G,"P1",'2012Figures'!E:E,$B$1)</f>
        <v>0</v>
      </c>
      <c r="I351" s="13"/>
      <c r="J351" s="14"/>
    </row>
    <row r="352" spans="1:10" x14ac:dyDescent="0.25">
      <c r="A352">
        <v>604</v>
      </c>
      <c r="B352" t="s">
        <v>127</v>
      </c>
      <c r="D352" s="11">
        <f>SUMIFS('2012Figures'!J:J,'2012Figures'!C:C,A352,'2012Figures'!I:I,"",'2012Figures'!E:E,$B$1)</f>
        <v>0</v>
      </c>
      <c r="E352" s="12">
        <f>SUMIFS('2012Figures'!J:J,'2012Figures'!C:C,A352,'2012Figures'!I:I,"",'2012Figures'!B:B,"BrokerToCy",'2012Figures'!G:G,"E1",'2012Figures'!E:E,$B$1)</f>
        <v>0</v>
      </c>
      <c r="F352" s="12">
        <f>SUMIFS('2012Figures'!J:J,'2012Figures'!C:C,A352,'2012Figures'!I:I,"",'2012Figures'!B:B,"BrokerToCy",'2012Figures'!G:G,"P1",'2012Figures'!E:E,$B$1)</f>
        <v>0</v>
      </c>
      <c r="G352" s="12">
        <f>SUMIFS('2012Figures'!J:J,'2012Figures'!C:C,A352,'2012Figures'!I:I,"",'2012Figures'!B:B,"CyToBroker",'2012Figures'!G:G,"E1",'2012Figures'!E:E,$B$1)</f>
        <v>0</v>
      </c>
      <c r="H352" s="12">
        <f>SUMIFS('2012Figures'!J:J,'2012Figures'!C:C,A352,'2012Figures'!I:I,"",'2012Figures'!B:B,"CyToBroker",'2012Figures'!G:G,"P1",'2012Figures'!E:E,$B$1)</f>
        <v>0</v>
      </c>
      <c r="J352" s="1" t="s">
        <v>131</v>
      </c>
    </row>
    <row r="353" spans="1:10" x14ac:dyDescent="0.25">
      <c r="A353" s="37"/>
      <c r="B353" s="37" t="s">
        <v>92</v>
      </c>
      <c r="C353" s="38"/>
      <c r="D353" s="39">
        <f>SUM(E353:H353)</f>
        <v>0</v>
      </c>
      <c r="E353" s="39">
        <f>SUM(E352:E352)</f>
        <v>0</v>
      </c>
      <c r="F353" s="39">
        <f>SUM(F352:F352)</f>
        <v>0</v>
      </c>
      <c r="G353" s="39">
        <f>SUM(G352:G352)</f>
        <v>0</v>
      </c>
      <c r="H353" s="39">
        <f>SUM(H352:H352)</f>
        <v>0</v>
      </c>
      <c r="I353" s="37"/>
      <c r="J353" s="38"/>
    </row>
    <row r="354" spans="1:10" x14ac:dyDescent="0.25">
      <c r="A354" s="13">
        <v>701</v>
      </c>
      <c r="B354" s="13" t="s">
        <v>128</v>
      </c>
      <c r="C354" s="14" t="s">
        <v>88</v>
      </c>
      <c r="D354" s="15">
        <f>SUMIFS('2012Figures'!J:J,'2012Figures'!C:C,A354,'2012Figures'!E:E,$B$1)</f>
        <v>0</v>
      </c>
      <c r="E354" s="15">
        <f>SUMIFS('2012Figures'!J:J,'2012Figures'!C:C,A354,'2012Figures'!B:B,"BrokerToCy",'2012Figures'!G:G,"E1",'2012Figures'!E:E,$B$1)</f>
        <v>0</v>
      </c>
      <c r="F354" s="15">
        <f>SUMIFS('2012Figures'!J:J,'2012Figures'!C:C,A354,'2012Figures'!B:B,"BrokerToCy",'2012Figures'!G:G,"P1",'2012Figures'!E:E,$B$1)</f>
        <v>0</v>
      </c>
      <c r="G354" s="15">
        <f>SUMIFS('2012Figures'!J:J,'2012Figures'!C:C,A354,'2012Figures'!B:B,"CyToBroker",'2012Figures'!G:G,"E1",'2012Figures'!E:E,$B$1)</f>
        <v>0</v>
      </c>
      <c r="H354" s="15">
        <f>SUMIFS('2012Figures'!J:J,'2012Figures'!C:C,A354,'2012Figures'!B:B,"CyToBroker",'2012Figures'!G:G,"P1",'2012Figures'!E:E,$B$1)</f>
        <v>0</v>
      </c>
      <c r="I354" s="13"/>
      <c r="J354" s="14"/>
    </row>
    <row r="355" spans="1:10" x14ac:dyDescent="0.25">
      <c r="A355">
        <v>701</v>
      </c>
      <c r="B355" t="s">
        <v>128</v>
      </c>
      <c r="C355" s="1">
        <v>1</v>
      </c>
      <c r="D355" s="11">
        <f>SUMIFS('2012Figures'!J:J,'2012Figures'!C:C,A355,'2012Figures'!H:H,B355,'2012Figures'!I:I,C355,'2012Figures'!E:E,$B$1)</f>
        <v>0</v>
      </c>
      <c r="E355" s="12">
        <f>SUMIFS('2012Figures'!J:J,'2012Figures'!C:C,A355,'2012Figures'!H:H,B355,'2012Figures'!I:I,C355,'2012Figures'!B:B,"BrokerToCy",'2012Figures'!G:G,"E1",'2012Figures'!E:E,$B$1)</f>
        <v>0</v>
      </c>
      <c r="F355" s="12">
        <f>SUMIFS('2012Figures'!J:J,'2012Figures'!C:C,A355,'2012Figures'!H:H,B355,'2012Figures'!I:I,C355,'2012Figures'!B:B,"BrokerToCy",'2012Figures'!G:G,"P1",'2012Figures'!E:E,$B$1)</f>
        <v>0</v>
      </c>
      <c r="G355" s="12">
        <f>SUMIFS('2012Figures'!J:J,'2012Figures'!C:C,A355,'2012Figures'!H:H,B355,'2012Figures'!I:I,C355,'2012Figures'!B:B,"CyToBroker",'2012Figures'!G:G,"E1",'2012Figures'!E:E,$B$1)</f>
        <v>0</v>
      </c>
      <c r="H355" s="12">
        <f>SUMIFS('2012Figures'!J:J,'2012Figures'!C:C,A355,'2012Figures'!H:H,B355,'2012Figures'!I:I,C355,'2012Figures'!B:B,"CyToBroker",'2012Figures'!G:G,"P1",'2012Figures'!E:E,$B$1)</f>
        <v>0</v>
      </c>
      <c r="I355" s="7"/>
      <c r="J355" s="10">
        <v>200801</v>
      </c>
    </row>
    <row r="356" spans="1:10" x14ac:dyDescent="0.25">
      <c r="A356">
        <v>701</v>
      </c>
      <c r="B356" t="s">
        <v>128</v>
      </c>
      <c r="D356" s="11">
        <f>SUMIFS('2012Figures'!J:J,'2012Figures'!C:C,A356,'2012Figures'!I:I,"",'2012Figures'!E:E,$B$1)</f>
        <v>0</v>
      </c>
      <c r="E356" s="12">
        <f>SUMIFS('2012Figures'!J:J,'2012Figures'!C:C,A356,'2012Figures'!I:I,"",'2012Figures'!B:B,"BrokerToCy",'2012Figures'!G:G,"E1",'2012Figures'!E:E,$B$1)</f>
        <v>0</v>
      </c>
      <c r="F356" s="12">
        <f>SUMIFS('2012Figures'!J:J,'2012Figures'!C:C,A356,'2012Figures'!I:I,"",'2012Figures'!B:B,"BrokerToCy",'2012Figures'!G:G,"P1",'2012Figures'!E:E,$B$1)</f>
        <v>0</v>
      </c>
      <c r="G356" s="12">
        <f>SUMIFS('2012Figures'!J:J,'2012Figures'!C:C,A356,'2012Figures'!I:I,"",'2012Figures'!B:B,"CyToBroker",'2012Figures'!G:G,"E1",'2012Figures'!E:E,$B$1)</f>
        <v>0</v>
      </c>
      <c r="H356" s="12">
        <f>SUMIFS('2012Figures'!J:J,'2012Figures'!C:C,A356,'2012Figures'!I:I,"",'2012Figures'!B:B,"CyToBroker",'2012Figures'!G:G,"P1",'2012Figures'!E:E,$B$1)</f>
        <v>0</v>
      </c>
      <c r="J356" s="1" t="s">
        <v>131</v>
      </c>
    </row>
    <row r="357" spans="1:10" x14ac:dyDescent="0.25">
      <c r="A357" s="37"/>
      <c r="B357" s="37" t="s">
        <v>92</v>
      </c>
      <c r="C357" s="38"/>
      <c r="D357" s="39">
        <f>SUM(E357:H357)</f>
        <v>0</v>
      </c>
      <c r="E357" s="39">
        <f>SUM(E355:E356)</f>
        <v>0</v>
      </c>
      <c r="F357" s="39">
        <f>SUM(F355:F356)</f>
        <v>0</v>
      </c>
      <c r="G357" s="39">
        <f>SUM(G355:G356)</f>
        <v>0</v>
      </c>
      <c r="H357" s="39">
        <f>SUM(H355:H356)</f>
        <v>0</v>
      </c>
      <c r="I357" s="37"/>
      <c r="J357" s="38"/>
    </row>
    <row r="358" spans="1:10" x14ac:dyDescent="0.25">
      <c r="A358" s="13">
        <v>9103</v>
      </c>
      <c r="B358" s="13" t="s">
        <v>129</v>
      </c>
      <c r="C358" s="14" t="s">
        <v>88</v>
      </c>
      <c r="D358" s="15">
        <f>SUMIFS('2012Figures'!J:J,'2012Figures'!C:C,A358,'2012Figures'!E:E,$B$1)</f>
        <v>0</v>
      </c>
      <c r="E358" s="15">
        <f>SUMIFS('2012Figures'!J:J,'2012Figures'!C:C,A358,'2012Figures'!B:B,"BrokerToCy",'2012Figures'!G:G,"E1",'2012Figures'!E:E,$B$1)</f>
        <v>0</v>
      </c>
      <c r="F358" s="15">
        <f>SUMIFS('2012Figures'!J:J,'2012Figures'!C:C,A358,'2012Figures'!B:B,"BrokerToCy",'2012Figures'!G:G,"P1",'2012Figures'!E:E,$B$1)</f>
        <v>0</v>
      </c>
      <c r="G358" s="15">
        <f>SUMIFS('2012Figures'!J:J,'2012Figures'!C:C,A358,'2012Figures'!B:B,"CyToBroker",'2012Figures'!G:G,"E1",'2012Figures'!E:E,$B$1)</f>
        <v>0</v>
      </c>
      <c r="H358" s="15">
        <f>SUMIFS('2012Figures'!J:J,'2012Figures'!C:C,A358,'2012Figures'!B:B,"CyToBroker",'2012Figures'!G:G,"P1",'2012Figures'!E:E,$B$1)</f>
        <v>0</v>
      </c>
      <c r="I358" s="13"/>
      <c r="J358" s="14"/>
    </row>
    <row r="359" spans="1:10" x14ac:dyDescent="0.25">
      <c r="A359">
        <v>9103</v>
      </c>
      <c r="B359" t="s">
        <v>129</v>
      </c>
      <c r="D359" s="11">
        <f>SUMIFS('2012Figures'!J:J,'2012Figures'!C:C,A359,'2012Figures'!I:I,"",'2012Figures'!E:E,$B$1)</f>
        <v>0</v>
      </c>
      <c r="E359" s="12">
        <f>SUMIFS('2012Figures'!J:J,'2012Figures'!C:C,A359,'2012Figures'!I:I,"",'2012Figures'!B:B,"BrokerToCy",'2012Figures'!G:G,"E1",'2012Figures'!E:E,$B$1)</f>
        <v>0</v>
      </c>
      <c r="F359" s="12">
        <f>SUMIFS('2012Figures'!J:J,'2012Figures'!C:C,A359,'2012Figures'!I:I,"",'2012Figures'!B:B,"BrokerToCy",'2012Figures'!G:G,"P1",'2012Figures'!E:E,$B$1)</f>
        <v>0</v>
      </c>
      <c r="G359" s="12">
        <f>SUMIFS('2012Figures'!J:J,'2012Figures'!C:C,A359,'2012Figures'!I:I,"",'2012Figures'!B:B,"CyToBroker",'2012Figures'!G:G,"E1",'2012Figures'!E:E,$B$1)</f>
        <v>0</v>
      </c>
      <c r="H359" s="12">
        <f>SUMIFS('2012Figures'!J:J,'2012Figures'!C:C,A359,'2012Figures'!I:I,"",'2012Figures'!B:B,"CyToBroker",'2012Figures'!G:G,"P1",'2012Figures'!E:E,$B$1)</f>
        <v>0</v>
      </c>
      <c r="J359" s="1" t="s">
        <v>131</v>
      </c>
    </row>
    <row r="360" spans="1:10" x14ac:dyDescent="0.25">
      <c r="A360" s="37"/>
      <c r="B360" s="37" t="s">
        <v>92</v>
      </c>
      <c r="C360" s="38"/>
      <c r="D360" s="39">
        <f>SUM(E360:H360)</f>
        <v>0</v>
      </c>
      <c r="E360" s="39">
        <f>SUM(E359:E359)</f>
        <v>0</v>
      </c>
      <c r="F360" s="39">
        <f>SUM(F359:F359)</f>
        <v>0</v>
      </c>
      <c r="G360" s="39">
        <f>SUM(G359:G359)</f>
        <v>0</v>
      </c>
      <c r="H360" s="39">
        <f>SUM(H359:H359)</f>
        <v>0</v>
      </c>
      <c r="I360" s="37"/>
      <c r="J360" s="38"/>
    </row>
    <row r="361" spans="1:10" x14ac:dyDescent="0.25">
      <c r="A361" s="13">
        <v>9120</v>
      </c>
      <c r="B361" s="13" t="s">
        <v>130</v>
      </c>
      <c r="C361" s="14" t="s">
        <v>88</v>
      </c>
      <c r="D361" s="15">
        <f>SUMIFS('2012Figures'!J:J,'2012Figures'!C:C,A361,'2012Figures'!E:E,$B$1)</f>
        <v>0</v>
      </c>
      <c r="E361" s="15">
        <f>SUMIFS('2012Figures'!J:J,'2012Figures'!C:C,A361,'2012Figures'!B:B,"BrokerToCy",'2012Figures'!G:G,"E1",'2012Figures'!E:E,$B$1)</f>
        <v>0</v>
      </c>
      <c r="F361" s="15">
        <f>SUMIFS('2012Figures'!J:J,'2012Figures'!C:C,A361,'2012Figures'!B:B,"BrokerToCy",'2012Figures'!G:G,"P1",'2012Figures'!E:E,$B$1)</f>
        <v>0</v>
      </c>
      <c r="G361" s="15">
        <f>SUMIFS('2012Figures'!J:J,'2012Figures'!C:C,A361,'2012Figures'!B:B,"CyToBroker",'2012Figures'!G:G,"E1",'2012Figures'!E:E,$B$1)</f>
        <v>0</v>
      </c>
      <c r="H361" s="15">
        <f>SUMIFS('2012Figures'!J:J,'2012Figures'!C:C,A361,'2012Figures'!B:B,"CyToBroker",'2012Figures'!G:G,"P1",'2012Figures'!E:E,$B$1)</f>
        <v>0</v>
      </c>
      <c r="I361" s="13"/>
      <c r="J361" s="14"/>
    </row>
    <row r="362" spans="1:10" x14ac:dyDescent="0.25">
      <c r="A362">
        <v>9120</v>
      </c>
      <c r="B362" t="s">
        <v>130</v>
      </c>
      <c r="C362" s="1">
        <v>1</v>
      </c>
      <c r="D362" s="11">
        <f>SUMIFS('2012Figures'!J:J,'2012Figures'!C:C,A362,'2012Figures'!H:H,B362,'2012Figures'!I:I,C362,'2012Figures'!E:E,$B$1)</f>
        <v>0</v>
      </c>
      <c r="E362" s="12">
        <f>SUMIFS('2012Figures'!J:J,'2012Figures'!C:C,A362,'2012Figures'!H:H,B362,'2012Figures'!I:I,C362,'2012Figures'!B:B,"BrokerToCy",'2012Figures'!G:G,"E1",'2012Figures'!E:E,$B$1)</f>
        <v>0</v>
      </c>
      <c r="F362" s="12">
        <f>SUMIFS('2012Figures'!J:J,'2012Figures'!C:C,A362,'2012Figures'!H:H,B362,'2012Figures'!I:I,C362,'2012Figures'!B:B,"BrokerToCy",'2012Figures'!G:G,"P1",'2012Figures'!E:E,$B$1)</f>
        <v>0</v>
      </c>
      <c r="G362" s="12">
        <f>SUMIFS('2012Figures'!J:J,'2012Figures'!C:C,A362,'2012Figures'!H:H,B362,'2012Figures'!I:I,C362,'2012Figures'!B:B,"CyToBroker",'2012Figures'!G:G,"E1",'2012Figures'!E:E,$B$1)</f>
        <v>0</v>
      </c>
      <c r="H362" s="12">
        <f>SUMIFS('2012Figures'!J:J,'2012Figures'!C:C,A362,'2012Figures'!H:H,B362,'2012Figures'!I:I,C362,'2012Figures'!B:B,"CyToBroker",'2012Figures'!G:G,"P1",'2012Figures'!E:E,$B$1)</f>
        <v>0</v>
      </c>
      <c r="I362" s="7"/>
      <c r="J362" s="10">
        <v>201401</v>
      </c>
    </row>
    <row r="363" spans="1:10" x14ac:dyDescent="0.25">
      <c r="A363">
        <v>9120</v>
      </c>
      <c r="B363" t="s">
        <v>130</v>
      </c>
      <c r="D363" s="11">
        <f>SUMIFS('2012Figures'!J:J,'2012Figures'!C:C,A363,'2012Figures'!I:I,"",'2012Figures'!E:E,$B$1)</f>
        <v>0</v>
      </c>
      <c r="E363" s="12">
        <f>SUMIFS('2012Figures'!J:J,'2012Figures'!C:C,A363,'2012Figures'!I:I,"",'2012Figures'!B:B,"BrokerToCy",'2012Figures'!G:G,"E1",'2012Figures'!E:E,$B$1)</f>
        <v>0</v>
      </c>
      <c r="F363" s="12">
        <f>SUMIFS('2012Figures'!J:J,'2012Figures'!C:C,A363,'2012Figures'!I:I,"",'2012Figures'!B:B,"BrokerToCy",'2012Figures'!G:G,"P1",'2012Figures'!E:E,$B$1)</f>
        <v>0</v>
      </c>
      <c r="G363" s="12">
        <f>SUMIFS('2012Figures'!J:J,'2012Figures'!C:C,A363,'2012Figures'!I:I,"",'2012Figures'!B:B,"CyToBroker",'2012Figures'!G:G,"E1",'2012Figures'!E:E,$B$1)</f>
        <v>0</v>
      </c>
      <c r="H363" s="12">
        <f>SUMIFS('2012Figures'!J:J,'2012Figures'!C:C,A363,'2012Figures'!I:I,"",'2012Figures'!B:B,"CyToBroker",'2012Figures'!G:G,"P1",'2012Figures'!E:E,$B$1)</f>
        <v>0</v>
      </c>
      <c r="J363" s="1" t="s">
        <v>131</v>
      </c>
    </row>
    <row r="364" spans="1:10" x14ac:dyDescent="0.25">
      <c r="A364" s="37"/>
      <c r="B364" s="37" t="s">
        <v>92</v>
      </c>
      <c r="C364" s="38"/>
      <c r="D364" s="39">
        <f>SUM(E364:H364)</f>
        <v>0</v>
      </c>
      <c r="E364" s="39">
        <f>SUM(E362:E363)</f>
        <v>0</v>
      </c>
      <c r="F364" s="39">
        <f>SUM(F362:F363)</f>
        <v>0</v>
      </c>
      <c r="G364" s="39">
        <f>SUM(G362:G363)</f>
        <v>0</v>
      </c>
      <c r="H364" s="39">
        <f>SUM(H362:H363)</f>
        <v>0</v>
      </c>
      <c r="I364" s="37"/>
      <c r="J364" s="38"/>
    </row>
    <row r="365" spans="1:10" x14ac:dyDescent="0.25">
      <c r="A365" s="13">
        <v>9730</v>
      </c>
      <c r="B365" s="13" t="s">
        <v>50</v>
      </c>
      <c r="C365" s="14" t="s">
        <v>88</v>
      </c>
      <c r="D365" s="15">
        <f>SUMIFS('2012Figures'!J:J,'2012Figures'!C:C,A365,'2012Figures'!E:E,$B$1)</f>
        <v>0</v>
      </c>
      <c r="E365" s="15">
        <f>SUMIFS('2012Figures'!J:J,'2012Figures'!C:C,A365,'2012Figures'!B:B,"BrokerToCy",'2012Figures'!G:G,"E1",'2012Figures'!E:E,$B$1)</f>
        <v>0</v>
      </c>
      <c r="F365" s="15">
        <f>SUMIFS('2012Figures'!J:J,'2012Figures'!C:C,A365,'2012Figures'!B:B,"BrokerToCy",'2012Figures'!G:G,"P1",'2012Figures'!E:E,$B$1)</f>
        <v>0</v>
      </c>
      <c r="G365" s="15">
        <f>SUMIFS('2012Figures'!J:J,'2012Figures'!C:C,A365,'2012Figures'!B:B,"CyToBroker",'2012Figures'!G:G,"E1",'2012Figures'!E:E,$B$1)</f>
        <v>0</v>
      </c>
      <c r="H365" s="15">
        <f>SUMIFS('2012Figures'!J:J,'2012Figures'!C:C,A365,'2012Figures'!B:B,"CyToBroker",'2012Figures'!G:G,"P1",'2012Figures'!E:E,$B$1)</f>
        <v>0</v>
      </c>
      <c r="I365" s="13"/>
      <c r="J365" s="14"/>
    </row>
    <row r="366" spans="1:10" x14ac:dyDescent="0.25">
      <c r="A366">
        <v>9730</v>
      </c>
      <c r="B366" t="s">
        <v>50</v>
      </c>
      <c r="C366" s="1">
        <v>2</v>
      </c>
      <c r="D366" s="11">
        <f>SUMIFS('2012Figures'!J:J,'2012Figures'!C:C,A366,'2012Figures'!H:H,B366,'2012Figures'!I:I,C366,'2012Figures'!E:E,$B$1)</f>
        <v>0</v>
      </c>
      <c r="E366" s="12">
        <f>SUMIFS('2012Figures'!J:J,'2012Figures'!C:C,A366,'2012Figures'!H:H,B366,'2012Figures'!I:I,C366,'2012Figures'!B:B,"BrokerToCy",'2012Figures'!G:G,"E1",'2012Figures'!E:E,$B$1)</f>
        <v>0</v>
      </c>
      <c r="F366" s="12">
        <f>SUMIFS('2012Figures'!J:J,'2012Figures'!C:C,A366,'2012Figures'!H:H,B366,'2012Figures'!I:I,C366,'2012Figures'!B:B,"BrokerToCy",'2012Figures'!G:G,"P1",'2012Figures'!E:E,$B$1)</f>
        <v>0</v>
      </c>
      <c r="G366" s="12">
        <f>SUMIFS('2012Figures'!J:J,'2012Figures'!C:C,A366,'2012Figures'!H:H,B366,'2012Figures'!I:I,C366,'2012Figures'!B:B,"CyToBroker",'2012Figures'!G:G,"E1",'2012Figures'!E:E,$B$1)</f>
        <v>0</v>
      </c>
      <c r="H366" s="12">
        <f>SUMIFS('2012Figures'!J:J,'2012Figures'!C:C,A366,'2012Figures'!H:H,B366,'2012Figures'!I:I,C366,'2012Figures'!B:B,"CyToBroker",'2012Figures'!G:G,"P1",'2012Figures'!E:E,$B$1)</f>
        <v>0</v>
      </c>
      <c r="J366" s="1">
        <v>201401</v>
      </c>
    </row>
    <row r="367" spans="1:10" x14ac:dyDescent="0.25">
      <c r="A367">
        <v>9730</v>
      </c>
      <c r="B367" t="s">
        <v>50</v>
      </c>
      <c r="C367" s="1">
        <v>1</v>
      </c>
      <c r="D367" s="11">
        <f>SUMIFS('2012Figures'!J:J,'2012Figures'!C:C,A367,'2012Figures'!H:H,B367,'2012Figures'!I:I,C367,'2012Figures'!E:E,$B$1)</f>
        <v>0</v>
      </c>
      <c r="E367" s="12">
        <f>SUMIFS('2012Figures'!J:J,'2012Figures'!C:C,A367,'2012Figures'!H:H,B367,'2012Figures'!I:I,C367,'2012Figures'!B:B,"BrokerToCy",'2012Figures'!G:G,"E1",'2012Figures'!E:E,$B$1)</f>
        <v>0</v>
      </c>
      <c r="F367" s="12">
        <f>SUMIFS('2012Figures'!J:J,'2012Figures'!C:C,A367,'2012Figures'!H:H,B367,'2012Figures'!I:I,C367,'2012Figures'!B:B,"BrokerToCy",'2012Figures'!G:G,"P1",'2012Figures'!E:E,$B$1)</f>
        <v>0</v>
      </c>
      <c r="G367" s="12">
        <f>SUMIFS('2012Figures'!J:J,'2012Figures'!C:C,A367,'2012Figures'!H:H,B367,'2012Figures'!I:I,C367,'2012Figures'!B:B,"CyToBroker",'2012Figures'!G:G,"E1",'2012Figures'!E:E,$B$1)</f>
        <v>0</v>
      </c>
      <c r="H367" s="12">
        <f>SUMIFS('2012Figures'!J:J,'2012Figures'!C:C,A367,'2012Figures'!H:H,B367,'2012Figures'!I:I,C367,'2012Figures'!B:B,"CyToBroker",'2012Figures'!G:G,"P1",'2012Figures'!E:E,$B$1)</f>
        <v>0</v>
      </c>
      <c r="I367" s="7"/>
      <c r="J367" s="10">
        <v>200901</v>
      </c>
    </row>
    <row r="368" spans="1:10" x14ac:dyDescent="0.25">
      <c r="A368">
        <v>9730</v>
      </c>
      <c r="B368" t="s">
        <v>50</v>
      </c>
      <c r="D368" s="11">
        <f>SUMIFS('2012Figures'!J:J,'2012Figures'!C:C,A368,'2012Figures'!I:I,"",'2012Figures'!E:E,$B$1)</f>
        <v>0</v>
      </c>
      <c r="E368" s="12">
        <f>SUMIFS('2012Figures'!J:J,'2012Figures'!C:C,A368,'2012Figures'!I:I,"",'2012Figures'!B:B,"BrokerToCy",'2012Figures'!G:G,"E1",'2012Figures'!E:E,$B$1)</f>
        <v>0</v>
      </c>
      <c r="F368" s="12">
        <f>SUMIFS('2012Figures'!J:J,'2012Figures'!C:C,A368,'2012Figures'!I:I,"",'2012Figures'!B:B,"BrokerToCy",'2012Figures'!G:G,"P1",'2012Figures'!E:E,$B$1)</f>
        <v>0</v>
      </c>
      <c r="G368" s="12">
        <f>SUMIFS('2012Figures'!J:J,'2012Figures'!C:C,A368,'2012Figures'!I:I,"",'2012Figures'!B:B,"CyToBroker",'2012Figures'!G:G,"E1",'2012Figures'!E:E,$B$1)</f>
        <v>0</v>
      </c>
      <c r="H368" s="12">
        <f>SUMIFS('2012Figures'!J:J,'2012Figures'!C:C,A368,'2012Figures'!I:I,"",'2012Figures'!B:B,"CyToBroker",'2012Figures'!G:G,"P1",'2012Figures'!E:E,$B$1)</f>
        <v>0</v>
      </c>
      <c r="J368" s="1" t="s">
        <v>131</v>
      </c>
    </row>
    <row r="369" spans="1:10" x14ac:dyDescent="0.25">
      <c r="A369" s="37"/>
      <c r="B369" s="37" t="s">
        <v>92</v>
      </c>
      <c r="C369" s="38"/>
      <c r="D369" s="39">
        <f>SUM(E369:H369)</f>
        <v>0</v>
      </c>
      <c r="E369" s="39">
        <f>SUM(E366:E368)</f>
        <v>0</v>
      </c>
      <c r="F369" s="39">
        <f>SUM(F366:F368)</f>
        <v>0</v>
      </c>
      <c r="G369" s="39">
        <f>SUM(G366:G368)</f>
        <v>0</v>
      </c>
      <c r="H369" s="39">
        <f>SUM(H366:H368)</f>
        <v>0</v>
      </c>
      <c r="I369" s="37"/>
      <c r="J36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ReadMe</vt:lpstr>
      <vt:lpstr>2012Figures</vt:lpstr>
      <vt:lpstr>Totals</vt:lpstr>
      <vt:lpstr>Dom00</vt:lpstr>
      <vt:lpstr>Dom01</vt:lpstr>
      <vt:lpstr>Dom02</vt:lpstr>
      <vt:lpstr>Dom03</vt:lpstr>
      <vt:lpstr>Dom04</vt:lpstr>
      <vt:lpstr>Dom05</vt:lpstr>
      <vt:lpstr>Dom06</vt:lpstr>
      <vt:lpstr>Dom07</vt:lpstr>
      <vt:lpstr>Dom08</vt:lpstr>
      <vt:lpstr>Dom09</vt:lpstr>
      <vt:lpstr>Dom10</vt:lpstr>
      <vt:lpstr>Dom11</vt:lpstr>
      <vt:lpstr>Dom12</vt:lpstr>
      <vt:lpstr>Dom13</vt:lpstr>
      <vt:lpstr>Dom21</vt:lpstr>
      <vt:lpstr>Dom22</vt:lpstr>
      <vt:lpstr>Dom23</vt:lpstr>
      <vt:lpstr>Dom98</vt:lpstr>
      <vt:lpstr>Dom99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Camille.Massart</dc:creator>
  <cp:lastModifiedBy>Bormans Michel</cp:lastModifiedBy>
  <cp:lastPrinted>2013-03-07T06:35:54Z</cp:lastPrinted>
  <dcterms:created xsi:type="dcterms:W3CDTF">2013-03-05T16:30:49Z</dcterms:created>
  <dcterms:modified xsi:type="dcterms:W3CDTF">2014-01-30T14:46:30Z</dcterms:modified>
</cp:coreProperties>
</file>